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839F"/>
  <workbookPr/>
  <bookViews>
    <workbookView xWindow="2835" yWindow="90" windowWidth="6420" windowHeight="11325" tabRatio="640" firstSheet="1" activeTab="3"/>
  </bookViews>
  <sheets>
    <sheet name="paramètres" sheetId="1" state="hidden" r:id="rId1"/>
    <sheet name="Histo-Groupe" sheetId="2" r:id="rId2"/>
    <sheet name="Histo-Groupe pro forma" sheetId="3" r:id="rId3"/>
    <sheet name="Histo-Pôles pro forma" sheetId="4" r:id="rId4"/>
    <sheet name="controle" sheetId="5" state="hidden" r:id="rId5"/>
    <sheet name="FPN " sheetId="6" state="hidden" r:id="rId6"/>
    <sheet name="Histo-Groupe pro forma calcul" sheetId="7" state="hidden" r:id="rId7"/>
    <sheet name="Histo-Pôles" sheetId="8" state="hidden" r:id="rId8"/>
  </sheets>
  <definedNames>
    <definedName name="EssAliasTable" localSheetId="4">"Default"</definedName>
    <definedName name="EssAliasTable" localSheetId="5">"Default"</definedName>
    <definedName name="EssAliasTable" localSheetId="1">"Default"</definedName>
    <definedName name="EssAliasTable" localSheetId="2">"Default"</definedName>
    <definedName name="EssAliasTable" localSheetId="6">"Default"</definedName>
    <definedName name="EssAliasTable" localSheetId="7">"Default"</definedName>
    <definedName name="EssAliasTable" localSheetId="3">"Default"</definedName>
    <definedName name="EssfHasNonUnique" localSheetId="4">"FALSE"</definedName>
    <definedName name="EssfHasNonUnique" localSheetId="5">"FALSE"</definedName>
    <definedName name="EssfHasNonUnique" localSheetId="1">"FALSE"</definedName>
    <definedName name="EssfHasNonUnique" localSheetId="2">"FALSE"</definedName>
    <definedName name="EssfHasNonUnique" localSheetId="6">"FALSE"</definedName>
    <definedName name="EssfHasNonUnique" localSheetId="7">"FALSE"</definedName>
    <definedName name="EssfHasNonUnique" localSheetId="3">"FALSE"</definedName>
    <definedName name="EssfHasNonUnique" localSheetId="0">"FALSE"</definedName>
    <definedName name="EssLatest" localSheetId="4">"Jan"</definedName>
    <definedName name="EssLatest" localSheetId="5">"Jan"</definedName>
    <definedName name="EssLatest" localSheetId="1">"Jan"</definedName>
    <definedName name="EssLatest" localSheetId="2">"Jan"</definedName>
    <definedName name="EssLatest" localSheetId="6">"Jan"</definedName>
    <definedName name="EssLatest" localSheetId="7">"Jan"</definedName>
    <definedName name="EssLatest" localSheetId="3">"Jan"</definedName>
    <definedName name="EssOptions" localSheetId="4">"A1100000000111000011001101020_0100000"</definedName>
    <definedName name="EssOptions" localSheetId="5">"A3110000000111000011001101020_01000"</definedName>
    <definedName name="EssOptions" localSheetId="1">"A2110000000111000011001100020_0100000"</definedName>
    <definedName name="EssOptions" localSheetId="2">"A2110000000111000011001100020_0100000"</definedName>
    <definedName name="EssOptions" localSheetId="6">"A2110000000111000011001100020_0100000"</definedName>
    <definedName name="EssOptions" localSheetId="7">"A1100000000111000011001101020_0100000"</definedName>
    <definedName name="EssOptions" localSheetId="3">"A1100000000111000011001101020_0100000"</definedName>
    <definedName name="EssSamplingValue" localSheetId="4">100</definedName>
    <definedName name="EssSamplingValue" localSheetId="5">100</definedName>
    <definedName name="EssSamplingValue" localSheetId="1">100</definedName>
    <definedName name="EssSamplingValue" localSheetId="2">100</definedName>
    <definedName name="EssSamplingValue" localSheetId="6">100</definedName>
    <definedName name="EssSamplingValue" localSheetId="7">100</definedName>
    <definedName name="EssSamplingValue" localSheetId="3">100</definedName>
    <definedName name="q" localSheetId="4">#REF!</definedName>
    <definedName name="q" localSheetId="5">'FPN '!#REF!</definedName>
    <definedName name="q" localSheetId="2">#REF!</definedName>
    <definedName name="q" localSheetId="6">#REF!</definedName>
    <definedName name="q" localSheetId="3">#REF!</definedName>
    <definedName name="q">#REF!</definedName>
    <definedName name="_xlnm.Print_Area" localSheetId="4">'controle'!$C$8:$N$357</definedName>
    <definedName name="_xlnm.Print_Area" localSheetId="5">'FPN '!$D$1:$N$41</definedName>
    <definedName name="_xlnm.Print_Area" localSheetId="1">'Histo-Groupe'!$A$2:$F$17</definedName>
    <definedName name="_xlnm.Print_Area" localSheetId="2">'Histo-Groupe pro forma'!$A$2:$F$17</definedName>
    <definedName name="_xlnm.Print_Area" localSheetId="6">'Histo-Groupe pro forma calcul'!$D$9:$N$24</definedName>
    <definedName name="_xlnm.Print_Area" localSheetId="7">'Histo-Pôles'!$C$8:$N$357</definedName>
    <definedName name="_xlnm.Print_Area" localSheetId="3">'Histo-Pôles pro forma'!$A$2:$F$350</definedName>
  </definedNames>
  <calcPr fullCalcOnLoad="1"/>
</workbook>
</file>

<file path=xl/sharedStrings.xml><?xml version="1.0" encoding="utf-8"?>
<sst xmlns="http://schemas.openxmlformats.org/spreadsheetml/2006/main" count="2912" uniqueCount="230">
  <si>
    <t>Coût du risque</t>
  </si>
  <si>
    <t>BDDF (100 % BPF)</t>
  </si>
  <si>
    <t>BDDF (2/3 BPF)</t>
  </si>
  <si>
    <t>BNL bc (2/3 BPIt)</t>
  </si>
  <si>
    <t>BancWest</t>
  </si>
  <si>
    <t>C&amp;M de Cptx</t>
  </si>
  <si>
    <t>Autres</t>
  </si>
  <si>
    <t>BDDF (100 % BPF hors PEL-CEL)</t>
  </si>
  <si>
    <t xml:space="preserve">Quote-part du résultat net des sociétés mises en équivalence </t>
  </si>
  <si>
    <t>Groupe BNP Paribas (UGO)</t>
  </si>
  <si>
    <t>Données initiales ajustées IAS - Vision Communication Financière</t>
  </si>
  <si>
    <t>Conso</t>
  </si>
  <si>
    <t>Axe Pôle/Métier/Activité</t>
  </si>
  <si>
    <t>Trimestre 3</t>
  </si>
  <si>
    <t>Septembre</t>
  </si>
  <si>
    <t>Périodique à taux périodique</t>
  </si>
  <si>
    <t>Cumulé à taux périodique</t>
  </si>
  <si>
    <t>PNB à Fonds Propres Normatifs Bâle II</t>
  </si>
  <si>
    <t>FRAIS DE GESTION</t>
  </si>
  <si>
    <t xml:space="preserve">Frais de gestion </t>
  </si>
  <si>
    <t>RESULTAT BRUT D'EXPLOITATION à FPN Bâle II</t>
  </si>
  <si>
    <t xml:space="preserve">Coût du risque </t>
  </si>
  <si>
    <t>RESULTAT D'EXPLOITATION à Fonds Propres Normatifs Bâle II</t>
  </si>
  <si>
    <t xml:space="preserve">Résultat d'exploitation </t>
  </si>
  <si>
    <t>Résultat des sociétés MEE à Fonds Propres Normatifs Bâle II</t>
  </si>
  <si>
    <t>Autres résultats hors exploitation (Total)</t>
  </si>
  <si>
    <t xml:space="preserve">Autres éléments hors exploitation </t>
  </si>
  <si>
    <t>Résultat des MEE &amp;  Autres résultats hors exploitation</t>
  </si>
  <si>
    <t>RESULTAT NET AVANT IMPOTS à Fonds Propres Normatifs Bâle II</t>
  </si>
  <si>
    <t xml:space="preserve">Résultat avant impôt </t>
  </si>
  <si>
    <t>Impôt</t>
  </si>
  <si>
    <t xml:space="preserve">Impôt sur les bénéfices </t>
  </si>
  <si>
    <t>QP Intérêts minoritaires - Hors groupe</t>
  </si>
  <si>
    <t xml:space="preserve">Intérêts minoritaires </t>
  </si>
  <si>
    <t>RESULTAT NET PART DU GROUPE à Fonds Propres Normatifs BâleII</t>
  </si>
  <si>
    <t xml:space="preserve">Résultat net part du groupe </t>
  </si>
  <si>
    <t>Coefficient d'exploitation à Fonds Propres Normatifs BâleII</t>
  </si>
  <si>
    <t xml:space="preserve">Coefficient d'exploitation </t>
  </si>
  <si>
    <t>FPB</t>
  </si>
  <si>
    <t>Réalisé de gestion N-1 - version post publication</t>
  </si>
  <si>
    <t>[P] BDDF 100%</t>
  </si>
  <si>
    <t>Commissions</t>
  </si>
  <si>
    <t>Valeur ajoutée sur capitaux à FPN Bâle II</t>
  </si>
  <si>
    <t xml:space="preserve">PNB </t>
  </si>
  <si>
    <t xml:space="preserve">dont revenus d'intérêt </t>
  </si>
  <si>
    <t xml:space="preserve">dont commissions </t>
  </si>
  <si>
    <t xml:space="preserve">RBE </t>
  </si>
  <si>
    <t xml:space="preserve">Eléments hors exploitation </t>
  </si>
  <si>
    <t xml:space="preserve">Résultat avant impôt  </t>
  </si>
  <si>
    <t xml:space="preserve">Résultat avant impôt de BDDF </t>
  </si>
  <si>
    <t>[P] BDDF</t>
  </si>
  <si>
    <t xml:space="preserve"> </t>
  </si>
  <si>
    <t>Valeur ajoutée sur capitaux (VAC) hors PEL CEL à FPN Bâle II</t>
  </si>
  <si>
    <t>PNB à FPN Bâle II ALM réparti  hors PEL CEL</t>
  </si>
  <si>
    <t>RESULTAT BRUT D'EXPLOITATION à FPN Bâle II Hors PEL CEL</t>
  </si>
  <si>
    <t>RESULTAT D'EXPLOITATION à FPN Bâle II Hors PEL CEL</t>
  </si>
  <si>
    <t>RNAI à Fonds Propres Normatifs Bâle II Hors PEL CEL</t>
  </si>
  <si>
    <t>[P] BNL bc 100%</t>
  </si>
  <si>
    <t>[P] BDD Belgique 100 %</t>
  </si>
  <si>
    <t>[P] BNL bc</t>
  </si>
  <si>
    <t>[P] Personal Finance</t>
  </si>
  <si>
    <t>[P] CIB</t>
  </si>
  <si>
    <t xml:space="preserve"> CIB</t>
  </si>
  <si>
    <t>[RM] Conseil et Marchés de Capitaux</t>
  </si>
  <si>
    <t>[P] Investment Solutions</t>
  </si>
  <si>
    <t xml:space="preserve"> Investment Solutions</t>
  </si>
  <si>
    <t>[RM] GIP _Gestion Institutionnelle et Privée</t>
  </si>
  <si>
    <t>[M] IS_Assurance</t>
  </si>
  <si>
    <t>[M] IS_Titres</t>
  </si>
  <si>
    <t>[MP] Autres Activités</t>
  </si>
  <si>
    <t xml:space="preserve"> Autres Activités      </t>
  </si>
  <si>
    <t>[RM] Autres Immobiliers</t>
  </si>
  <si>
    <t>[RM] AA - Total Gestion Générale</t>
  </si>
  <si>
    <t>Groupe BNP PARIBAS</t>
  </si>
  <si>
    <t>[MP] Pôles opérationnels yc BDD Bel et Lux</t>
  </si>
  <si>
    <t>S/total pôles opérationnels</t>
  </si>
  <si>
    <t xml:space="preserve">Vérif Retail Banking (100%) </t>
  </si>
  <si>
    <t>Vérif AA</t>
  </si>
  <si>
    <t>Vérif Groupe</t>
  </si>
  <si>
    <t xml:space="preserve">Résultat avant impôt de BNL bc </t>
  </si>
  <si>
    <t xml:space="preserve">Résultat attribuable à Investment Solutions </t>
  </si>
  <si>
    <t xml:space="preserve">SME </t>
  </si>
  <si>
    <t>BNL bc (100% BPIt)</t>
  </si>
  <si>
    <t xml:space="preserve">Investment Solutions </t>
  </si>
  <si>
    <t xml:space="preserve">GIP </t>
  </si>
  <si>
    <t xml:space="preserve">Assurance </t>
  </si>
  <si>
    <t xml:space="preserve">Titres </t>
  </si>
  <si>
    <t xml:space="preserve">CIB </t>
  </si>
  <si>
    <t>[RP] AA</t>
  </si>
  <si>
    <t>[MP] coûts de restructuration</t>
  </si>
  <si>
    <t>Trimestre 4</t>
  </si>
  <si>
    <t xml:space="preserve">en millions d'euros </t>
  </si>
  <si>
    <t xml:space="preserve">GROUPE </t>
  </si>
  <si>
    <t xml:space="preserve">Autres éléments hors exploitation  </t>
  </si>
  <si>
    <t xml:space="preserve">Fonds propres alloués (Md€, sur la période cumulée) </t>
  </si>
  <si>
    <t xml:space="preserve">BANQUE DE DETAIL EN FRANCE (Intégrant 2/3 de Banque Privée France) </t>
  </si>
  <si>
    <t xml:space="preserve">BNL banca commerciale (Intégrant 2/3 de Banque Privée Italie) </t>
  </si>
  <si>
    <t xml:space="preserve">PERSONAL FINANCE </t>
  </si>
  <si>
    <t xml:space="preserve">INVESTMENT SOLUTIONS </t>
  </si>
  <si>
    <t xml:space="preserve">GESTION INSTITUTIONNELLE ET PRIVEE </t>
  </si>
  <si>
    <t xml:space="preserve">ASSURANCE </t>
  </si>
  <si>
    <t xml:space="preserve">METIER TITRES </t>
  </si>
  <si>
    <t xml:space="preserve">CORPORATE AND INVESTMENT BANKING </t>
  </si>
  <si>
    <t xml:space="preserve">CONSEIL ET MARCHES DE CAPITAUX </t>
  </si>
  <si>
    <t>Mars</t>
  </si>
  <si>
    <t>Juin</t>
  </si>
  <si>
    <t>Décembre</t>
  </si>
  <si>
    <t>BDDF (2/3 BPF hors PEL-CEL)</t>
  </si>
  <si>
    <t xml:space="preserve">Personal Finance </t>
  </si>
  <si>
    <t>[M] AA_BNP Paribas Principal Investments</t>
  </si>
  <si>
    <t xml:space="preserve">RM </t>
  </si>
  <si>
    <t xml:space="preserve">Résultat avant impôt de Retail Banking </t>
  </si>
  <si>
    <t xml:space="preserve">RETAIL BANKING (100 % BP hors PEL-CEL) </t>
  </si>
  <si>
    <t xml:space="preserve">RETAIL BANKING (2/3 BP) </t>
  </si>
  <si>
    <t xml:space="preserve">RETAIL BANKING (2/3 BP hors PEL-CEL) </t>
  </si>
  <si>
    <t xml:space="preserve">4T12 </t>
  </si>
  <si>
    <t xml:space="preserve">3T12 </t>
  </si>
  <si>
    <t xml:space="preserve">2T12 </t>
  </si>
  <si>
    <t xml:space="preserve">1T12 </t>
  </si>
  <si>
    <t>Retail Banking avec 100% des Banques Privées</t>
  </si>
  <si>
    <t>[RP] Banque De Détail</t>
  </si>
  <si>
    <t>[RP] Domestic Markets</t>
  </si>
  <si>
    <t xml:space="preserve">DOMESTIC MARKETS (100 % BP hors PEL-CEL) </t>
  </si>
  <si>
    <t xml:space="preserve">BANQUE DE DETAIL EN BELGIQUE (Intégrant 2/3 de Banque Privée Belgique) </t>
  </si>
  <si>
    <t>BDD Bel (100%BPB)</t>
  </si>
  <si>
    <t>BDD Bel (2/3 BPB)</t>
  </si>
  <si>
    <t>BDD Bel (2/3BPB)</t>
  </si>
  <si>
    <t>[P] BDD Belgique</t>
  </si>
  <si>
    <t xml:space="preserve">Résultat avant impôt de Domestic Markets </t>
  </si>
  <si>
    <t>[M] Europe Méditerranée</t>
  </si>
  <si>
    <t>[M] BancWest</t>
  </si>
  <si>
    <t xml:space="preserve"> Retail Banking (100% BP) </t>
  </si>
  <si>
    <t>Domestic Markets (100% PB)</t>
  </si>
  <si>
    <t xml:space="preserve">    Domestic Markets (100% BP) </t>
  </si>
  <si>
    <t xml:space="preserve">        BDDF (100 % BPF)</t>
  </si>
  <si>
    <t xml:space="preserve">        BNL banca commerciale (100 % BPIt)</t>
  </si>
  <si>
    <t xml:space="preserve">        BDD Bel (100 % BPB)  </t>
  </si>
  <si>
    <t xml:space="preserve">        BDDF (2/3 BPF)</t>
  </si>
  <si>
    <t xml:space="preserve">        BNL banca commerciale (2/3 BPIt)</t>
  </si>
  <si>
    <t xml:space="preserve">        BDD Bel (2/3 BPB)  </t>
  </si>
  <si>
    <t xml:space="preserve">    Personal Finance</t>
  </si>
  <si>
    <t>[P] International Retail Banking</t>
  </si>
  <si>
    <t xml:space="preserve">    International Retail Banking </t>
  </si>
  <si>
    <t xml:space="preserve">        Europe Méditerranée </t>
  </si>
  <si>
    <t xml:space="preserve">        BancWest</t>
  </si>
  <si>
    <t xml:space="preserve">    Conseil et Marchés de capitaux</t>
  </si>
  <si>
    <t xml:space="preserve">    Gestion Institutionnelle et Privée    </t>
  </si>
  <si>
    <t xml:space="preserve">    Assurance   </t>
  </si>
  <si>
    <t xml:space="preserve">    Securities Services </t>
  </si>
  <si>
    <t xml:space="preserve">        BNP Paribas Principal Investments   </t>
  </si>
  <si>
    <t xml:space="preserve">        Klépierre   </t>
  </si>
  <si>
    <t xml:space="preserve">        Corporate Center </t>
  </si>
  <si>
    <t xml:space="preserve">Vérif DM (100%) </t>
  </si>
  <si>
    <t xml:space="preserve">Vérif Retail Banking (QP) </t>
  </si>
  <si>
    <t xml:space="preserve">Vérif DM (QP) </t>
  </si>
  <si>
    <t xml:space="preserve">Vérif IRB </t>
  </si>
  <si>
    <t xml:space="preserve">Vérif CIB </t>
  </si>
  <si>
    <t xml:space="preserve">Vérif IS </t>
  </si>
  <si>
    <t>Vérif PO</t>
  </si>
  <si>
    <t>BANQUE DE DETAIL EN BELGIQUE (Intégrant 100% de Banque Privée Belgique)*</t>
  </si>
  <si>
    <t>BNL banca commerciale (Intégrant 100% de Banque Privée Italie)*</t>
  </si>
  <si>
    <t>BANQUE DE DETAIL EN FRANCE - HORS EFFETS PEL/CEL (Intégrant 100% de Banque Privée France)*</t>
  </si>
  <si>
    <t>BANQUE DE DETAIL EN FRANCE (Intégrant 100% de Banque Privée France)*</t>
  </si>
  <si>
    <t>DOMESTIC MARKETS - HORS EFFETS PEL/CEL (Intégrant 100% de Banque Privée France, Italie, Belgique, Luxembourg)*</t>
  </si>
  <si>
    <t>Résultat avant impôt de BDDB</t>
  </si>
  <si>
    <t xml:space="preserve">DOMESTIC MARKETS (2/3 BP hors PEL-CEL) </t>
  </si>
  <si>
    <t xml:space="preserve">DOMESTIC MARKETS (2/3 BP) </t>
  </si>
  <si>
    <t>DOMESTIC MARKETS (Intégrant 2/3 de Banque Privée France, Italie, Belgique et Luxembourg)</t>
  </si>
  <si>
    <t>Réalisé de gestion N-1 - Version Communication Financière</t>
  </si>
  <si>
    <t>AUTRES ACTIVITES DE DOMESTIC MARKETS Y COMPRIS LUXEMBOURG (Intégrant 100% de Banque Privée Luxembourg)*</t>
  </si>
  <si>
    <t>Résultat avant impôt de Autres Activités de DM</t>
  </si>
  <si>
    <t xml:space="preserve">AUTRES ACTIVITES DE DOMESTIC MARKETS Y COMPRIS LUXEMBOURG (Intégrant 2/3 de Banque Privée Luxembourg) </t>
  </si>
  <si>
    <t xml:space="preserve">        Autres Activités de Domestic Markets (100% BPL) </t>
  </si>
  <si>
    <t xml:space="preserve">        Autres Activités de Domestic Markets (2/3 BPL)  </t>
  </si>
  <si>
    <t>ADM (100%BPL)</t>
  </si>
  <si>
    <t>ADM (2/3 BPL)</t>
  </si>
  <si>
    <t>ADM (2/3BPL)</t>
  </si>
  <si>
    <t xml:space="preserve">Corporate Banking  </t>
  </si>
  <si>
    <t xml:space="preserve">CORPORATE BANKING   </t>
  </si>
  <si>
    <t xml:space="preserve">    Corporate Banking</t>
  </si>
  <si>
    <t xml:space="preserve"> Retail Banking (2/3 BP) </t>
  </si>
  <si>
    <t xml:space="preserve">    Domestic Markets (2/3 BP)</t>
  </si>
  <si>
    <t>Fonds propres normatifs moyens</t>
  </si>
  <si>
    <t>[RM] Corporate Banking</t>
  </si>
  <si>
    <t>FPN - Niveau 2 - Moyens (calculé)</t>
  </si>
  <si>
    <t xml:space="preserve">AUTRES ACTIVITES (Y compris Klépierre) </t>
  </si>
  <si>
    <t>Trimestre 2</t>
  </si>
  <si>
    <t>Trimestre 1</t>
  </si>
  <si>
    <t xml:space="preserve">4T13 </t>
  </si>
  <si>
    <t xml:space="preserve">3T13 </t>
  </si>
  <si>
    <t xml:space="preserve">2T13 </t>
  </si>
  <si>
    <t xml:space="preserve">1T13 </t>
  </si>
  <si>
    <t>0</t>
  </si>
  <si>
    <t>Autres activités de Domestic Markets à 100%</t>
  </si>
  <si>
    <t>Autres activités de Domestic Markets (QP BP)</t>
  </si>
  <si>
    <t>3T13</t>
  </si>
  <si>
    <t>Année</t>
  </si>
  <si>
    <t>4T13</t>
  </si>
  <si>
    <t>4T12</t>
  </si>
  <si>
    <t xml:space="preserve">4T13 / </t>
  </si>
  <si>
    <t xml:space="preserve">2013 / </t>
  </si>
  <si>
    <t>contrôle RE</t>
  </si>
  <si>
    <t>Provision relative à des paiements en dollar US concernant des pays soumis aux sanctions américaines</t>
  </si>
  <si>
    <t xml:space="preserve">Dont coûts de transformation </t>
  </si>
  <si>
    <t>[M] Europe Méditérranée 100% BP</t>
  </si>
  <si>
    <t>EUROPE MEDITERRANEE (Intégrant 100% de Banque Privée Turquie)</t>
  </si>
  <si>
    <t>[M] Bancwest 100% BP</t>
  </si>
  <si>
    <t>BANCWEST (Ingérant 100% de Banque Privée Etats-Unis)</t>
  </si>
  <si>
    <t>[P] International Retail Banking 100% BP</t>
  </si>
  <si>
    <t xml:space="preserve">    International Retail Banking (100% BP) </t>
  </si>
  <si>
    <t xml:space="preserve">        Europe Méditerranée (100 % BP)  </t>
  </si>
  <si>
    <t xml:space="preserve">        BancWest (100 % BP)  </t>
  </si>
  <si>
    <t>Europe Méditerranée (100% BP Turquie)</t>
  </si>
  <si>
    <t>Europe Méditerranée (2/3 BP Turquie)</t>
  </si>
  <si>
    <t>Résultat avant impôt d'Europe Méditérranée</t>
  </si>
  <si>
    <t>BANCWEST (Ingérant 2/3 de Banque Privée Etats-Unis)</t>
  </si>
  <si>
    <t>EUROPE MEDITERRANEE (Intégrant 2/3 de Banque Privée Turquie)</t>
  </si>
  <si>
    <t>BancWest (100% BP Etats-Unis)</t>
  </si>
  <si>
    <t>BancWest 2/3 BP Etats-Unis)</t>
  </si>
  <si>
    <t>Résultat avant impôt de BancWest</t>
  </si>
  <si>
    <t xml:space="preserve">RETAIL BANKING - HORS EFFETS PEL/CEL (Intégrant 100% de Banque Privée France, Italie, Belgique, Luxembourg, Turquie et Etats-Unis)* </t>
  </si>
  <si>
    <t>RETAIL BANKING (Intégrant 2/3 de Banque Privée France, Italie, Belgique, Luxembourg, Turquie et Etats-Unis)</t>
  </si>
  <si>
    <t>Données initiales ajustées après effets int. (proforma)</t>
  </si>
  <si>
    <t>Provision dollar US concernant des sanctions américaines</t>
  </si>
  <si>
    <t>BANCWEST (Intégrant 100% de Banque Privée Etats-Unis)</t>
  </si>
  <si>
    <t>BANCWEST (Intégrant 2/3 de Banque Privée Etats-Unis)</t>
  </si>
  <si>
    <t xml:space="preserve">AUTRES ACTIVITES </t>
  </si>
  <si>
    <t>EUROPE MEDITERRANEE (Intégrant 100% de Banque Privée Turquie)*</t>
  </si>
  <si>
    <t>BANCWEST (Intégrant 100% de Banque Privée Etats-Unis)*</t>
  </si>
  <si>
    <t>vérif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</si>
</sst>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"/>
    <numFmt numFmtId="166" formatCode="#,##0.0"/>
    <numFmt numFmtId="167" formatCode="#,##0,"/>
    <numFmt numFmtId="168" formatCode="#\.##0&quot; F&quot;\ ;\(#\.##0&quot; F&quot;\)"/>
    <numFmt numFmtId="169" formatCode="#,###,"/>
    <numFmt numFmtId="170" formatCode="#,##0.000"/>
    <numFmt numFmtId="171" formatCode="#,###.0,"/>
    <numFmt numFmtId="172" formatCode="#,##0.0,,"/>
    <numFmt numFmtId="173" formatCode="#,##0_ ;[Red]\-#,##0\ "/>
  </numFmts>
  <fonts count="68">
    <font>
      <sz val="9"/>
      <name val="Times New Roman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9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b/>
      <sz val="9"/>
      <name val="Arial"/>
      <family val="2"/>
    </font>
    <font>
      <i/>
      <sz val="9"/>
      <name val="Arial Narrow"/>
      <family val="2"/>
    </font>
    <font>
      <sz val="8"/>
      <name val="Arial Narrow"/>
      <family val="2"/>
    </font>
    <font>
      <sz val="7"/>
      <name val="Arial Narrow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0"/>
      <name val="Helv"/>
      <family val="0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u val="single"/>
      <sz val="10"/>
      <name val="Arial"/>
      <family val="2"/>
    </font>
    <font>
      <sz val="8"/>
      <name val="Helv"/>
      <family val="0"/>
    </font>
    <font>
      <b/>
      <sz val="10"/>
      <name val="Arial"/>
      <family val="2"/>
    </font>
    <font>
      <b/>
      <sz val="8"/>
      <color indexed="10"/>
      <name val="Helv"/>
      <family val="0"/>
    </font>
    <font>
      <b/>
      <sz val="8"/>
      <color indexed="10"/>
      <name val="Arial"/>
      <family val="2"/>
    </font>
    <font>
      <sz val="9"/>
      <color indexed="12"/>
      <name val="Arial Narrow"/>
      <family val="2"/>
    </font>
    <font>
      <sz val="8"/>
      <color indexed="12"/>
      <name val="Arial"/>
      <family val="2"/>
    </font>
    <font>
      <sz val="8"/>
      <color indexed="12"/>
      <name val="Helv"/>
      <family val="0"/>
    </font>
    <font>
      <sz val="8"/>
      <color indexed="12"/>
      <name val="Arial Narrow"/>
      <family val="2"/>
    </font>
    <font>
      <sz val="9"/>
      <color indexed="12"/>
      <name val="Arial"/>
      <family val="2"/>
    </font>
    <font>
      <b/>
      <sz val="8"/>
      <name val="Helv"/>
      <family val="0"/>
    </font>
    <font>
      <sz val="8"/>
      <color indexed="10"/>
      <name val="Helv"/>
      <family val="0"/>
    </font>
    <font>
      <sz val="7"/>
      <name val="Times New Roman"/>
      <family val="1"/>
    </font>
    <font>
      <sz val="7"/>
      <color indexed="12"/>
      <name val="Arial Narrow"/>
      <family val="2"/>
    </font>
    <font>
      <sz val="9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>
        <color indexed="17"/>
      </bottom>
    </border>
    <border>
      <left/>
      <right/>
      <top style="medium">
        <color indexed="17"/>
      </top>
      <bottom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medium">
        <color indexed="17"/>
      </top>
      <bottom style="medium">
        <color indexed="17"/>
      </bottom>
    </border>
    <border>
      <left style="thin"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0" borderId="2" applyNumberFormat="0" applyFill="0" applyAlignment="0" applyProtection="0"/>
    <xf numFmtId="0" fontId="0" fillId="27" borderId="3" applyNumberFormat="0" applyFont="0" applyAlignment="0" applyProtection="0"/>
    <xf numFmtId="0" fontId="55" fillId="28" borderId="1" applyNumberFormat="0" applyAlignment="0" applyProtection="0"/>
    <xf numFmtId="0" fontId="5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0" borderId="0" applyNumberFormat="0" applyBorder="0" applyAlignment="0" applyProtection="0"/>
    <xf numFmtId="173" fontId="2" fillId="0" borderId="0" applyBorder="0">
      <alignment vertical="center"/>
      <protection/>
    </xf>
    <xf numFmtId="0" fontId="2" fillId="0" borderId="0">
      <alignment/>
      <protection/>
    </xf>
    <xf numFmtId="0" fontId="15" fillId="0" borderId="0">
      <alignment/>
      <protection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26" borderId="4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2" borderId="9" applyNumberFormat="0" applyAlignment="0" applyProtection="0"/>
  </cellStyleXfs>
  <cellXfs count="200">
    <xf numFmtId="0" fontId="0" fillId="0" borderId="0" xfId="0" applyAlignment="1">
      <alignment/>
    </xf>
    <xf numFmtId="0" fontId="0" fillId="33" borderId="0" xfId="0" applyFill="1" applyAlignment="1">
      <alignment/>
    </xf>
    <xf numFmtId="3" fontId="6" fillId="33" borderId="0" xfId="53" applyNumberFormat="1" applyFont="1" applyFill="1" applyAlignment="1">
      <alignment horizontal="right"/>
    </xf>
    <xf numFmtId="0" fontId="6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6" fillId="33" borderId="0" xfId="0" applyFont="1" applyFill="1" applyAlignment="1">
      <alignment/>
    </xf>
    <xf numFmtId="1" fontId="6" fillId="33" borderId="0" xfId="0" applyNumberFormat="1" applyFont="1" applyFill="1" applyAlignment="1">
      <alignment/>
    </xf>
    <xf numFmtId="1" fontId="6" fillId="33" borderId="0" xfId="0" applyNumberFormat="1" applyFont="1" applyFill="1" applyAlignment="1">
      <alignment horizontal="left"/>
    </xf>
    <xf numFmtId="0" fontId="6" fillId="33" borderId="0" xfId="0" applyFont="1" applyFill="1" applyAlignment="1">
      <alignment horizontal="left"/>
    </xf>
    <xf numFmtId="0" fontId="11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3" fillId="33" borderId="0" xfId="0" applyFont="1" applyFill="1" applyAlignment="1">
      <alignment/>
    </xf>
    <xf numFmtId="3" fontId="3" fillId="33" borderId="0" xfId="0" applyNumberFormat="1" applyFont="1" applyFill="1" applyAlignment="1">
      <alignment/>
    </xf>
    <xf numFmtId="3" fontId="6" fillId="33" borderId="0" xfId="0" applyNumberFormat="1" applyFont="1" applyFill="1" applyAlignment="1">
      <alignment horizontal="right"/>
    </xf>
    <xf numFmtId="0" fontId="11" fillId="33" borderId="0" xfId="0" applyFont="1" applyFill="1" applyBorder="1" applyAlignment="1">
      <alignment horizontal="left"/>
    </xf>
    <xf numFmtId="164" fontId="11" fillId="33" borderId="0" xfId="53" applyNumberFormat="1" applyFont="1" applyFill="1" applyAlignment="1">
      <alignment/>
    </xf>
    <xf numFmtId="3" fontId="8" fillId="33" borderId="0" xfId="0" applyNumberFormat="1" applyFont="1" applyFill="1" applyAlignment="1">
      <alignment horizontal="right"/>
    </xf>
    <xf numFmtId="3" fontId="8" fillId="33" borderId="10" xfId="0" applyNumberFormat="1" applyFont="1" applyFill="1" applyBorder="1" applyAlignment="1">
      <alignment horizontal="right"/>
    </xf>
    <xf numFmtId="0" fontId="10" fillId="33" borderId="0" xfId="0" applyFont="1" applyFill="1" applyAlignment="1">
      <alignment/>
    </xf>
    <xf numFmtId="164" fontId="6" fillId="33" borderId="0" xfId="53" applyNumberFormat="1" applyFont="1" applyFill="1" applyAlignment="1">
      <alignment/>
    </xf>
    <xf numFmtId="0" fontId="0" fillId="33" borderId="0" xfId="0" applyFill="1" applyAlignment="1">
      <alignment vertical="center"/>
    </xf>
    <xf numFmtId="0" fontId="5" fillId="33" borderId="0" xfId="0" applyFont="1" applyFill="1" applyAlignment="1">
      <alignment/>
    </xf>
    <xf numFmtId="0" fontId="3" fillId="0" borderId="0" xfId="0" applyFont="1" applyAlignment="1" quotePrefix="1">
      <alignment/>
    </xf>
    <xf numFmtId="0" fontId="3" fillId="0" borderId="0" xfId="52" applyFont="1" quotePrefix="1">
      <alignment/>
      <protection/>
    </xf>
    <xf numFmtId="0" fontId="3" fillId="33" borderId="0" xfId="0" applyFont="1" applyFill="1" applyAlignment="1" quotePrefix="1">
      <alignment/>
    </xf>
    <xf numFmtId="0" fontId="10" fillId="33" borderId="10" xfId="0" applyFont="1" applyFill="1" applyBorder="1" applyAlignment="1" quotePrefix="1">
      <alignment horizontal="left"/>
    </xf>
    <xf numFmtId="0" fontId="3" fillId="0" borderId="0" xfId="0" applyFont="1" applyAlignment="1" quotePrefix="1">
      <alignment/>
    </xf>
    <xf numFmtId="0" fontId="3" fillId="33" borderId="0" xfId="0" applyFont="1" applyFill="1" applyAlignment="1" quotePrefix="1">
      <alignment vertical="top" wrapText="1"/>
    </xf>
    <xf numFmtId="0" fontId="5" fillId="0" borderId="0" xfId="0" applyFont="1" applyAlignment="1">
      <alignment/>
    </xf>
    <xf numFmtId="0" fontId="5" fillId="0" borderId="0" xfId="0" applyFont="1" applyAlignment="1" quotePrefix="1">
      <alignment vertical="top" wrapText="1"/>
    </xf>
    <xf numFmtId="1" fontId="3" fillId="33" borderId="0" xfId="0" applyNumberFormat="1" applyFont="1" applyFill="1" applyBorder="1" applyAlignment="1">
      <alignment/>
    </xf>
    <xf numFmtId="0" fontId="9" fillId="33" borderId="11" xfId="0" applyFont="1" applyFill="1" applyBorder="1" applyAlignment="1">
      <alignment horizontal="center" vertical="center"/>
    </xf>
    <xf numFmtId="1" fontId="9" fillId="33" borderId="11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top"/>
    </xf>
    <xf numFmtId="1" fontId="9" fillId="33" borderId="10" xfId="0" applyNumberFormat="1" applyFont="1" applyFill="1" applyBorder="1" applyAlignment="1">
      <alignment horizontal="center" vertical="top"/>
    </xf>
    <xf numFmtId="0" fontId="13" fillId="33" borderId="10" xfId="0" applyFont="1" applyFill="1" applyBorder="1" applyAlignment="1">
      <alignment horizontal="center" vertical="center"/>
    </xf>
    <xf numFmtId="0" fontId="3" fillId="0" borderId="0" xfId="51" applyFont="1" quotePrefix="1">
      <alignment/>
      <protection/>
    </xf>
    <xf numFmtId="0" fontId="2" fillId="0" borderId="0" xfId="51" applyFont="1" quotePrefix="1">
      <alignment/>
      <protection/>
    </xf>
    <xf numFmtId="0" fontId="2" fillId="0" borderId="0" xfId="51" applyAlignment="1">
      <alignment vertical="top" wrapText="1"/>
      <protection/>
    </xf>
    <xf numFmtId="0" fontId="2" fillId="0" borderId="0" xfId="51">
      <alignment/>
      <protection/>
    </xf>
    <xf numFmtId="0" fontId="2" fillId="0" borderId="0" xfId="51" applyBorder="1" applyAlignment="1">
      <alignment vertical="top" wrapText="1"/>
      <protection/>
    </xf>
    <xf numFmtId="0" fontId="3" fillId="0" borderId="0" xfId="51" applyFont="1">
      <alignment/>
      <protection/>
    </xf>
    <xf numFmtId="0" fontId="2" fillId="0" borderId="0" xfId="51" applyFont="1">
      <alignment/>
      <protection/>
    </xf>
    <xf numFmtId="0" fontId="3" fillId="0" borderId="0" xfId="51" applyFont="1" applyAlignment="1" quotePrefix="1">
      <alignment vertical="top" wrapText="1"/>
      <protection/>
    </xf>
    <xf numFmtId="0" fontId="3" fillId="0" borderId="0" xfId="51" applyFont="1" applyAlignment="1" quotePrefix="1">
      <alignment horizontal="left" vertical="top" wrapText="1"/>
      <protection/>
    </xf>
    <xf numFmtId="0" fontId="3" fillId="0" borderId="0" xfId="51" applyFont="1">
      <alignment/>
      <protection/>
    </xf>
    <xf numFmtId="0" fontId="20" fillId="0" borderId="0" xfId="52" applyFont="1" quotePrefix="1">
      <alignment/>
      <protection/>
    </xf>
    <xf numFmtId="170" fontId="13" fillId="34" borderId="12" xfId="52" applyNumberFormat="1" applyFont="1" applyFill="1" applyBorder="1" applyAlignment="1" applyProtection="1" quotePrefix="1">
      <alignment horizontal="left"/>
      <protection locked="0"/>
    </xf>
    <xf numFmtId="169" fontId="13" fillId="0" borderId="0" xfId="51" applyNumberFormat="1" applyFont="1" applyBorder="1" applyAlignment="1" quotePrefix="1">
      <alignment horizontal="right"/>
      <protection/>
    </xf>
    <xf numFmtId="0" fontId="21" fillId="0" borderId="0" xfId="51" applyFont="1">
      <alignment/>
      <protection/>
    </xf>
    <xf numFmtId="170" fontId="3" fillId="34" borderId="12" xfId="52" applyNumberFormat="1" applyFont="1" applyFill="1" applyBorder="1" applyAlignment="1" applyProtection="1" quotePrefix="1">
      <alignment horizontal="left"/>
      <protection locked="0"/>
    </xf>
    <xf numFmtId="169" fontId="2" fillId="0" borderId="0" xfId="51" applyNumberFormat="1">
      <alignment/>
      <protection/>
    </xf>
    <xf numFmtId="0" fontId="20" fillId="0" borderId="0" xfId="52" applyFont="1" applyBorder="1" quotePrefix="1">
      <alignment/>
      <protection/>
    </xf>
    <xf numFmtId="168" fontId="13" fillId="34" borderId="12" xfId="52" applyNumberFormat="1" applyFont="1" applyFill="1" applyBorder="1" applyAlignment="1" applyProtection="1" quotePrefix="1">
      <alignment horizontal="left"/>
      <protection locked="0"/>
    </xf>
    <xf numFmtId="0" fontId="21" fillId="0" borderId="0" xfId="51" applyFont="1" applyBorder="1">
      <alignment/>
      <protection/>
    </xf>
    <xf numFmtId="168" fontId="13" fillId="34" borderId="13" xfId="52" applyNumberFormat="1" applyFont="1" applyFill="1" applyBorder="1" applyAlignment="1" applyProtection="1" quotePrefix="1">
      <alignment horizontal="left"/>
      <protection locked="0"/>
    </xf>
    <xf numFmtId="168" fontId="3" fillId="34" borderId="12" xfId="52" applyNumberFormat="1" applyFont="1" applyFill="1" applyBorder="1" applyAlignment="1" applyProtection="1" quotePrefix="1">
      <alignment horizontal="left"/>
      <protection locked="0"/>
    </xf>
    <xf numFmtId="169" fontId="2" fillId="0" borderId="0" xfId="51" applyNumberFormat="1" applyBorder="1">
      <alignment/>
      <protection/>
    </xf>
    <xf numFmtId="0" fontId="2" fillId="0" borderId="0" xfId="51" applyBorder="1">
      <alignment/>
      <protection/>
    </xf>
    <xf numFmtId="166" fontId="13" fillId="34" borderId="12" xfId="52" applyNumberFormat="1" applyFont="1" applyFill="1" applyBorder="1" applyAlignment="1" applyProtection="1" quotePrefix="1">
      <alignment horizontal="left"/>
      <protection locked="0"/>
    </xf>
    <xf numFmtId="168" fontId="13" fillId="35" borderId="14" xfId="52" applyNumberFormat="1" applyFont="1" applyFill="1" applyBorder="1" applyAlignment="1" applyProtection="1" quotePrefix="1">
      <alignment horizontal="center"/>
      <protection locked="0"/>
    </xf>
    <xf numFmtId="168" fontId="13" fillId="35" borderId="0" xfId="52" applyNumberFormat="1" applyFont="1" applyFill="1" applyBorder="1" applyAlignment="1" applyProtection="1" quotePrefix="1">
      <alignment horizontal="center"/>
      <protection locked="0"/>
    </xf>
    <xf numFmtId="0" fontId="22" fillId="0" borderId="0" xfId="52" applyFont="1" applyFill="1" quotePrefix="1">
      <alignment/>
      <protection/>
    </xf>
    <xf numFmtId="171" fontId="23" fillId="0" borderId="0" xfId="51" applyNumberFormat="1" applyFont="1">
      <alignment/>
      <protection/>
    </xf>
    <xf numFmtId="171" fontId="23" fillId="0" borderId="0" xfId="51" applyNumberFormat="1" applyFont="1" applyBorder="1">
      <alignment/>
      <protection/>
    </xf>
    <xf numFmtId="0" fontId="20" fillId="0" borderId="0" xfId="52" applyFont="1" applyFill="1" quotePrefix="1">
      <alignment/>
      <protection/>
    </xf>
    <xf numFmtId="171" fontId="3" fillId="0" borderId="0" xfId="51" applyNumberFormat="1" applyFont="1">
      <alignment/>
      <protection/>
    </xf>
    <xf numFmtId="171" fontId="3" fillId="0" borderId="0" xfId="51" applyNumberFormat="1" applyFont="1" applyBorder="1">
      <alignment/>
      <protection/>
    </xf>
    <xf numFmtId="169" fontId="3" fillId="0" borderId="0" xfId="51" applyNumberFormat="1" applyFont="1">
      <alignment/>
      <protection/>
    </xf>
    <xf numFmtId="169" fontId="3" fillId="0" borderId="0" xfId="51" applyNumberFormat="1" applyFont="1" applyBorder="1">
      <alignment/>
      <protection/>
    </xf>
    <xf numFmtId="168" fontId="13" fillId="35" borderId="14" xfId="52" applyNumberFormat="1" applyFont="1" applyFill="1" applyBorder="1" applyAlignment="1" applyProtection="1" quotePrefix="1">
      <alignment horizontal="center"/>
      <protection locked="0"/>
    </xf>
    <xf numFmtId="0" fontId="3" fillId="0" borderId="15" xfId="51" applyFont="1" applyBorder="1" applyAlignment="1" quotePrefix="1">
      <alignment horizontal="center"/>
      <protection/>
    </xf>
    <xf numFmtId="169" fontId="13" fillId="0" borderId="16" xfId="51" applyNumberFormat="1" applyFont="1" applyBorder="1">
      <alignment/>
      <protection/>
    </xf>
    <xf numFmtId="169" fontId="13" fillId="0" borderId="16" xfId="51" applyNumberFormat="1" applyFont="1" applyBorder="1" applyAlignment="1" quotePrefix="1">
      <alignment horizontal="right"/>
      <protection/>
    </xf>
    <xf numFmtId="169" fontId="13" fillId="0" borderId="16" xfId="51" applyNumberFormat="1" applyFont="1" applyBorder="1" quotePrefix="1">
      <alignment/>
      <protection/>
    </xf>
    <xf numFmtId="169" fontId="3" fillId="0" borderId="16" xfId="51" applyNumberFormat="1" applyFont="1" applyBorder="1" applyAlignment="1" quotePrefix="1">
      <alignment horizontal="right"/>
      <protection/>
    </xf>
    <xf numFmtId="169" fontId="3" fillId="0" borderId="16" xfId="51" applyNumberFormat="1" applyFont="1" applyBorder="1" quotePrefix="1">
      <alignment/>
      <protection/>
    </xf>
    <xf numFmtId="169" fontId="13" fillId="0" borderId="17" xfId="51" applyNumberFormat="1" applyFont="1" applyBorder="1" applyAlignment="1" quotePrefix="1">
      <alignment horizontal="right"/>
      <protection/>
    </xf>
    <xf numFmtId="1" fontId="8" fillId="33" borderId="0" xfId="0" applyNumberFormat="1" applyFont="1" applyFill="1" applyBorder="1" applyAlignment="1" quotePrefix="1">
      <alignment/>
    </xf>
    <xf numFmtId="1" fontId="6" fillId="33" borderId="0" xfId="0" applyNumberFormat="1" applyFont="1" applyFill="1" applyBorder="1" applyAlignment="1" quotePrefix="1">
      <alignment/>
    </xf>
    <xf numFmtId="164" fontId="6" fillId="33" borderId="0" xfId="53" applyNumberFormat="1" applyFont="1" applyFill="1" applyBorder="1" applyAlignment="1" quotePrefix="1">
      <alignment/>
    </xf>
    <xf numFmtId="165" fontId="6" fillId="33" borderId="0" xfId="0" applyNumberFormat="1" applyFont="1" applyFill="1" applyBorder="1" applyAlignment="1" quotePrefix="1">
      <alignment/>
    </xf>
    <xf numFmtId="0" fontId="8" fillId="33" borderId="0" xfId="0" applyFont="1" applyFill="1" applyBorder="1" applyAlignment="1" quotePrefix="1">
      <alignment/>
    </xf>
    <xf numFmtId="0" fontId="6" fillId="33" borderId="0" xfId="0" applyFont="1" applyFill="1" applyBorder="1" applyAlignment="1" quotePrefix="1">
      <alignment/>
    </xf>
    <xf numFmtId="0" fontId="3" fillId="0" borderId="0" xfId="0" applyFont="1" applyAlignment="1" quotePrefix="1">
      <alignment vertical="top"/>
    </xf>
    <xf numFmtId="0" fontId="3" fillId="0" borderId="0" xfId="0" applyFont="1" applyAlignment="1" quotePrefix="1">
      <alignment vertical="top"/>
    </xf>
    <xf numFmtId="0" fontId="6" fillId="33" borderId="0" xfId="0" applyFont="1" applyFill="1" applyAlignment="1" quotePrefix="1">
      <alignment/>
    </xf>
    <xf numFmtId="0" fontId="10" fillId="33" borderId="0" xfId="0" applyFont="1" applyFill="1" applyAlignment="1" quotePrefix="1">
      <alignment horizontal="left" indent="1"/>
    </xf>
    <xf numFmtId="1" fontId="6" fillId="33" borderId="0" xfId="0" applyNumberFormat="1" applyFont="1" applyFill="1" applyAlignment="1" quotePrefix="1">
      <alignment/>
    </xf>
    <xf numFmtId="0" fontId="6" fillId="33" borderId="0" xfId="0" applyFont="1" applyFill="1" applyAlignment="1" quotePrefix="1">
      <alignment horizontal="left"/>
    </xf>
    <xf numFmtId="0" fontId="6" fillId="33" borderId="0" xfId="0" applyFont="1" applyFill="1" applyAlignment="1" quotePrefix="1">
      <alignment vertical="top"/>
    </xf>
    <xf numFmtId="1" fontId="6" fillId="33" borderId="0" xfId="0" applyNumberFormat="1" applyFont="1" applyFill="1" applyAlignment="1" quotePrefix="1">
      <alignment vertical="top"/>
    </xf>
    <xf numFmtId="1" fontId="6" fillId="33" borderId="0" xfId="0" applyNumberFormat="1" applyFont="1" applyFill="1" applyAlignment="1" quotePrefix="1">
      <alignment vertical="top" wrapText="1"/>
    </xf>
    <xf numFmtId="0" fontId="9" fillId="33" borderId="0" xfId="0" applyFont="1" applyFill="1" applyBorder="1" applyAlignment="1">
      <alignment horizontal="center" vertical="top"/>
    </xf>
    <xf numFmtId="1" fontId="9" fillId="33" borderId="0" xfId="0" applyNumberFormat="1" applyFont="1" applyFill="1" applyBorder="1" applyAlignment="1">
      <alignment horizontal="center" vertical="top"/>
    </xf>
    <xf numFmtId="0" fontId="13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167" fontId="8" fillId="33" borderId="0" xfId="0" applyNumberFormat="1" applyFont="1" applyFill="1" applyBorder="1" applyAlignment="1">
      <alignment horizontal="right"/>
    </xf>
    <xf numFmtId="167" fontId="6" fillId="33" borderId="0" xfId="0" applyNumberFormat="1" applyFont="1" applyFill="1" applyBorder="1" applyAlignment="1">
      <alignment horizontal="right"/>
    </xf>
    <xf numFmtId="0" fontId="3" fillId="0" borderId="16" xfId="51" applyFont="1" applyBorder="1" applyAlignment="1" quotePrefix="1">
      <alignment horizontal="center"/>
      <protection/>
    </xf>
    <xf numFmtId="0" fontId="3" fillId="0" borderId="18" xfId="51" applyFont="1" applyBorder="1" applyAlignment="1" quotePrefix="1">
      <alignment horizontal="center"/>
      <protection/>
    </xf>
    <xf numFmtId="167" fontId="8" fillId="33" borderId="0" xfId="0" applyNumberFormat="1" applyFont="1" applyFill="1" applyBorder="1" applyAlignment="1" quotePrefix="1">
      <alignment horizontal="right"/>
    </xf>
    <xf numFmtId="167" fontId="6" fillId="33" borderId="0" xfId="0" applyNumberFormat="1" applyFont="1" applyFill="1" applyBorder="1" applyAlignment="1" quotePrefix="1">
      <alignment horizontal="right"/>
    </xf>
    <xf numFmtId="3" fontId="14" fillId="33" borderId="10" xfId="52" applyNumberFormat="1" applyFont="1" applyFill="1" applyBorder="1" applyAlignment="1" applyProtection="1" quotePrefix="1">
      <alignment horizontal="right" vertical="center"/>
      <protection/>
    </xf>
    <xf numFmtId="0" fontId="8" fillId="33" borderId="0" xfId="0" applyFont="1" applyFill="1" applyAlignment="1" quotePrefix="1">
      <alignment horizontal="left"/>
    </xf>
    <xf numFmtId="0" fontId="7" fillId="33" borderId="0" xfId="0" applyFont="1" applyFill="1" applyAlignment="1" quotePrefix="1">
      <alignment horizontal="left"/>
    </xf>
    <xf numFmtId="0" fontId="11" fillId="33" borderId="0" xfId="0" applyFont="1" applyFill="1" applyAlignment="1" quotePrefix="1">
      <alignment horizontal="left"/>
    </xf>
    <xf numFmtId="0" fontId="11" fillId="33" borderId="0" xfId="0" applyFont="1" applyFill="1" applyBorder="1" applyAlignment="1" quotePrefix="1">
      <alignment horizontal="left"/>
    </xf>
    <xf numFmtId="0" fontId="7" fillId="33" borderId="0" xfId="0" applyFont="1" applyFill="1" applyBorder="1" applyAlignment="1" quotePrefix="1">
      <alignment horizontal="left"/>
    </xf>
    <xf numFmtId="167" fontId="16" fillId="33" borderId="0" xfId="0" applyNumberFormat="1" applyFont="1" applyFill="1" applyBorder="1" applyAlignment="1">
      <alignment horizontal="right" vertical="center"/>
    </xf>
    <xf numFmtId="167" fontId="17" fillId="33" borderId="0" xfId="0" applyNumberFormat="1" applyFont="1" applyFill="1" applyBorder="1" applyAlignment="1">
      <alignment horizontal="right" vertical="center"/>
    </xf>
    <xf numFmtId="167" fontId="16" fillId="33" borderId="0" xfId="52" applyNumberFormat="1" applyFont="1" applyFill="1" applyBorder="1" applyAlignment="1" applyProtection="1">
      <alignment horizontal="right" vertical="center"/>
      <protection/>
    </xf>
    <xf numFmtId="167" fontId="17" fillId="33" borderId="0" xfId="52" applyNumberFormat="1" applyFont="1" applyFill="1" applyBorder="1" applyAlignment="1" applyProtection="1">
      <alignment horizontal="right" vertical="center"/>
      <protection/>
    </xf>
    <xf numFmtId="167" fontId="8" fillId="33" borderId="0" xfId="0" applyNumberFormat="1" applyFont="1" applyFill="1" applyAlignment="1">
      <alignment horizontal="right"/>
    </xf>
    <xf numFmtId="172" fontId="6" fillId="33" borderId="0" xfId="0" applyNumberFormat="1" applyFont="1" applyFill="1" applyAlignment="1">
      <alignment horizontal="right"/>
    </xf>
    <xf numFmtId="1" fontId="8" fillId="33" borderId="0" xfId="0" applyNumberFormat="1" applyFont="1" applyFill="1" applyAlignment="1" quotePrefix="1">
      <alignment horizontal="left"/>
    </xf>
    <xf numFmtId="1" fontId="8" fillId="33" borderId="0" xfId="0" applyNumberFormat="1" applyFont="1" applyFill="1" applyAlignment="1" quotePrefix="1">
      <alignment/>
    </xf>
    <xf numFmtId="167" fontId="8" fillId="33" borderId="0" xfId="0" applyNumberFormat="1" applyFont="1" applyFill="1" applyAlignment="1" quotePrefix="1">
      <alignment horizontal="right"/>
    </xf>
    <xf numFmtId="1" fontId="10" fillId="33" borderId="0" xfId="0" applyNumberFormat="1" applyFont="1" applyFill="1" applyAlignment="1" quotePrefix="1">
      <alignment/>
    </xf>
    <xf numFmtId="1" fontId="10" fillId="33" borderId="0" xfId="0" applyNumberFormat="1" applyFont="1" applyFill="1" applyAlignment="1" quotePrefix="1">
      <alignment horizontal="left" indent="1"/>
    </xf>
    <xf numFmtId="167" fontId="10" fillId="33" borderId="0" xfId="0" applyNumberFormat="1" applyFont="1" applyFill="1" applyAlignment="1" quotePrefix="1">
      <alignment horizontal="right"/>
    </xf>
    <xf numFmtId="1" fontId="6" fillId="33" borderId="0" xfId="0" applyNumberFormat="1" applyFont="1" applyFill="1" applyAlignment="1" quotePrefix="1">
      <alignment horizontal="left"/>
    </xf>
    <xf numFmtId="167" fontId="6" fillId="33" borderId="0" xfId="0" applyNumberFormat="1" applyFont="1" applyFill="1" applyAlignment="1" quotePrefix="1">
      <alignment horizontal="right"/>
    </xf>
    <xf numFmtId="3" fontId="18" fillId="33" borderId="10" xfId="52" applyNumberFormat="1" applyFont="1" applyFill="1" applyBorder="1" applyAlignment="1" applyProtection="1" quotePrefix="1">
      <alignment horizontal="right" vertical="center"/>
      <protection/>
    </xf>
    <xf numFmtId="167" fontId="16" fillId="33" borderId="0" xfId="0" applyNumberFormat="1" applyFont="1" applyFill="1" applyBorder="1" applyAlignment="1" quotePrefix="1">
      <alignment horizontal="right" vertical="center"/>
    </xf>
    <xf numFmtId="167" fontId="17" fillId="33" borderId="0" xfId="0" applyNumberFormat="1" applyFont="1" applyFill="1" applyBorder="1" applyAlignment="1" quotePrefix="1">
      <alignment horizontal="right" vertical="center"/>
    </xf>
    <xf numFmtId="167" fontId="16" fillId="33" borderId="0" xfId="52" applyNumberFormat="1" applyFont="1" applyFill="1" applyBorder="1" applyAlignment="1" applyProtection="1" quotePrefix="1">
      <alignment horizontal="right" vertical="center"/>
      <protection/>
    </xf>
    <xf numFmtId="167" fontId="17" fillId="33" borderId="0" xfId="52" applyNumberFormat="1" applyFont="1" applyFill="1" applyBorder="1" applyAlignment="1" applyProtection="1" quotePrefix="1">
      <alignment horizontal="right" vertical="center"/>
      <protection/>
    </xf>
    <xf numFmtId="165" fontId="8" fillId="33" borderId="0" xfId="0" applyNumberFormat="1" applyFont="1" applyFill="1" applyBorder="1" applyAlignment="1" quotePrefix="1">
      <alignment/>
    </xf>
    <xf numFmtId="3" fontId="11" fillId="33" borderId="0" xfId="0" applyNumberFormat="1" applyFont="1" applyFill="1" applyAlignment="1" quotePrefix="1">
      <alignment vertical="top" wrapText="1"/>
    </xf>
    <xf numFmtId="167" fontId="6" fillId="33" borderId="0" xfId="0" applyNumberFormat="1" applyFont="1" applyFill="1" applyAlignment="1">
      <alignment horizontal="right" vertical="top"/>
    </xf>
    <xf numFmtId="3" fontId="8" fillId="33" borderId="10" xfId="0" applyNumberFormat="1" applyFont="1" applyFill="1" applyBorder="1" applyAlignment="1" quotePrefix="1">
      <alignment horizontal="right"/>
    </xf>
    <xf numFmtId="167" fontId="10" fillId="33" borderId="0" xfId="0" applyNumberFormat="1" applyFont="1" applyFill="1" applyAlignment="1" quotePrefix="1">
      <alignment/>
    </xf>
    <xf numFmtId="3" fontId="6" fillId="33" borderId="0" xfId="0" applyNumberFormat="1" applyFont="1" applyFill="1" applyAlignment="1" quotePrefix="1">
      <alignment horizontal="right"/>
    </xf>
    <xf numFmtId="167" fontId="6" fillId="33" borderId="0" xfId="0" applyNumberFormat="1" applyFont="1" applyFill="1" applyAlignment="1" quotePrefix="1">
      <alignment horizontal="right" vertical="top"/>
    </xf>
    <xf numFmtId="0" fontId="24" fillId="33" borderId="0" xfId="0" applyFont="1" applyFill="1" applyAlignment="1" quotePrefix="1">
      <alignment/>
    </xf>
    <xf numFmtId="0" fontId="24" fillId="33" borderId="0" xfId="0" applyFont="1" applyFill="1" applyAlignment="1">
      <alignment/>
    </xf>
    <xf numFmtId="0" fontId="25" fillId="33" borderId="0" xfId="0" applyFont="1" applyFill="1" applyAlignment="1">
      <alignment/>
    </xf>
    <xf numFmtId="0" fontId="25" fillId="0" borderId="0" xfId="0" applyFont="1" applyAlignment="1" quotePrefix="1">
      <alignment/>
    </xf>
    <xf numFmtId="0" fontId="26" fillId="0" borderId="0" xfId="52" applyFont="1" quotePrefix="1">
      <alignment/>
      <protection/>
    </xf>
    <xf numFmtId="0" fontId="27" fillId="33" borderId="0" xfId="0" applyFont="1" applyFill="1" applyAlignment="1" quotePrefix="1">
      <alignment/>
    </xf>
    <xf numFmtId="0" fontId="25" fillId="0" borderId="0" xfId="0" applyFont="1" applyAlignment="1" quotePrefix="1">
      <alignment/>
    </xf>
    <xf numFmtId="0" fontId="27" fillId="33" borderId="0" xfId="0" applyFont="1" applyFill="1" applyAlignment="1">
      <alignment/>
    </xf>
    <xf numFmtId="0" fontId="28" fillId="33" borderId="0" xfId="0" applyFont="1" applyFill="1" applyAlignment="1">
      <alignment/>
    </xf>
    <xf numFmtId="0" fontId="24" fillId="33" borderId="0" xfId="0" applyFont="1" applyFill="1" applyBorder="1" applyAlignment="1">
      <alignment/>
    </xf>
    <xf numFmtId="0" fontId="26" fillId="0" borderId="0" xfId="52" applyFont="1" applyAlignment="1" quotePrefix="1">
      <alignment vertical="top"/>
      <protection/>
    </xf>
    <xf numFmtId="0" fontId="2" fillId="0" borderId="0" xfId="51" applyFont="1">
      <alignment/>
      <protection/>
    </xf>
    <xf numFmtId="0" fontId="2" fillId="0" borderId="0" xfId="51" applyFont="1" applyBorder="1">
      <alignment/>
      <protection/>
    </xf>
    <xf numFmtId="3" fontId="3" fillId="34" borderId="16" xfId="52" applyNumberFormat="1" applyFont="1" applyFill="1" applyBorder="1" applyAlignment="1" applyProtection="1" quotePrefix="1">
      <alignment horizontal="left"/>
      <protection locked="0"/>
    </xf>
    <xf numFmtId="0" fontId="29" fillId="0" borderId="0" xfId="52" applyFont="1" quotePrefix="1">
      <alignment/>
      <protection/>
    </xf>
    <xf numFmtId="0" fontId="13" fillId="0" borderId="0" xfId="51" applyFont="1" quotePrefix="1">
      <alignment/>
      <protection/>
    </xf>
    <xf numFmtId="0" fontId="29" fillId="0" borderId="0" xfId="52" applyFont="1" applyBorder="1" quotePrefix="1">
      <alignment/>
      <protection/>
    </xf>
    <xf numFmtId="168" fontId="13" fillId="34" borderId="12" xfId="52" applyNumberFormat="1" applyFont="1" applyFill="1" applyBorder="1" applyAlignment="1" applyProtection="1" quotePrefix="1">
      <alignment horizontal="left" vertical="top"/>
      <protection locked="0"/>
    </xf>
    <xf numFmtId="172" fontId="6" fillId="33" borderId="0" xfId="0" applyNumberFormat="1" applyFont="1" applyFill="1" applyAlignment="1" quotePrefix="1">
      <alignment horizontal="right"/>
    </xf>
    <xf numFmtId="169" fontId="13" fillId="0" borderId="15" xfId="51" applyNumberFormat="1" applyFont="1" applyBorder="1" applyAlignment="1" quotePrefix="1">
      <alignment horizontal="right"/>
      <protection/>
    </xf>
    <xf numFmtId="0" fontId="9" fillId="33" borderId="1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top" wrapText="1"/>
    </xf>
    <xf numFmtId="0" fontId="19" fillId="0" borderId="0" xfId="0" applyFont="1" applyAlignment="1">
      <alignment vertical="top" wrapText="1"/>
    </xf>
    <xf numFmtId="167" fontId="8" fillId="0" borderId="0" xfId="52" applyNumberFormat="1" applyFont="1" applyFill="1" applyBorder="1" applyAlignment="1" applyProtection="1" quotePrefix="1">
      <alignment horizontal="right" vertical="center"/>
      <protection/>
    </xf>
    <xf numFmtId="167" fontId="6" fillId="0" borderId="0" xfId="52" applyNumberFormat="1" applyFont="1" applyFill="1" applyBorder="1" applyAlignment="1" applyProtection="1">
      <alignment horizontal="right" vertical="center"/>
      <protection/>
    </xf>
    <xf numFmtId="0" fontId="7" fillId="33" borderId="0" xfId="0" applyFont="1" applyFill="1" applyBorder="1" applyAlignment="1">
      <alignment horizontal="left"/>
    </xf>
    <xf numFmtId="3" fontId="16" fillId="33" borderId="0" xfId="52" applyNumberFormat="1" applyFont="1" applyFill="1" applyBorder="1" applyAlignment="1" applyProtection="1">
      <alignment horizontal="right" vertical="center"/>
      <protection/>
    </xf>
    <xf numFmtId="0" fontId="7" fillId="33" borderId="19" xfId="0" applyFont="1" applyFill="1" applyBorder="1" applyAlignment="1" quotePrefix="1">
      <alignment horizontal="left"/>
    </xf>
    <xf numFmtId="164" fontId="16" fillId="33" borderId="19" xfId="53" applyNumberFormat="1" applyFont="1" applyFill="1" applyBorder="1" applyAlignment="1" applyProtection="1" quotePrefix="1">
      <alignment horizontal="right" vertical="center"/>
      <protection/>
    </xf>
    <xf numFmtId="164" fontId="16" fillId="33" borderId="19" xfId="53" applyNumberFormat="1" applyFont="1" applyFill="1" applyBorder="1" applyAlignment="1" applyProtection="1">
      <alignment horizontal="right" vertical="center"/>
      <protection/>
    </xf>
    <xf numFmtId="0" fontId="30" fillId="36" borderId="0" xfId="52" applyFont="1" applyFill="1" quotePrefix="1">
      <alignment/>
      <protection/>
    </xf>
    <xf numFmtId="0" fontId="3" fillId="5" borderId="15" xfId="51" applyFont="1" applyFill="1" applyBorder="1" applyAlignment="1" quotePrefix="1">
      <alignment horizontal="center"/>
      <protection/>
    </xf>
    <xf numFmtId="0" fontId="3" fillId="5" borderId="16" xfId="51" applyFont="1" applyFill="1" applyBorder="1" applyAlignment="1" quotePrefix="1">
      <alignment horizontal="center"/>
      <protection/>
    </xf>
    <xf numFmtId="0" fontId="3" fillId="5" borderId="18" xfId="51" applyFont="1" applyFill="1" applyBorder="1" applyAlignment="1" quotePrefix="1">
      <alignment horizontal="center"/>
      <protection/>
    </xf>
    <xf numFmtId="167" fontId="6" fillId="0" borderId="0" xfId="52" applyNumberFormat="1" applyFont="1" applyFill="1" applyBorder="1" applyAlignment="1" applyProtection="1" quotePrefix="1">
      <alignment horizontal="right" vertical="center"/>
      <protection/>
    </xf>
    <xf numFmtId="167" fontId="17" fillId="37" borderId="0" xfId="52" applyNumberFormat="1" applyFont="1" applyFill="1" applyBorder="1" applyAlignment="1" applyProtection="1" quotePrefix="1">
      <alignment horizontal="right" vertical="center"/>
      <protection/>
    </xf>
    <xf numFmtId="167" fontId="17" fillId="36" borderId="0" xfId="52" applyNumberFormat="1" applyFont="1" applyFill="1" applyBorder="1" applyAlignment="1" applyProtection="1" quotePrefix="1">
      <alignment horizontal="right" vertical="center"/>
      <protection/>
    </xf>
    <xf numFmtId="167" fontId="17" fillId="0" borderId="0" xfId="52" applyNumberFormat="1" applyFont="1" applyFill="1" applyBorder="1" applyAlignment="1" applyProtection="1" quotePrefix="1">
      <alignment horizontal="right" vertical="center"/>
      <protection/>
    </xf>
    <xf numFmtId="0" fontId="31" fillId="33" borderId="0" xfId="0" applyFont="1" applyFill="1" applyAlignment="1">
      <alignment/>
    </xf>
    <xf numFmtId="167" fontId="31" fillId="33" borderId="0" xfId="0" applyNumberFormat="1" applyFont="1" applyFill="1" applyAlignment="1">
      <alignment/>
    </xf>
    <xf numFmtId="0" fontId="31" fillId="0" borderId="0" xfId="0" applyFont="1" applyAlignment="1">
      <alignment/>
    </xf>
    <xf numFmtId="1" fontId="6" fillId="0" borderId="0" xfId="0" applyNumberFormat="1" applyFont="1" applyFill="1" applyAlignment="1" quotePrefix="1">
      <alignment horizontal="left"/>
    </xf>
    <xf numFmtId="0" fontId="31" fillId="33" borderId="0" xfId="0" applyFont="1" applyFill="1" applyAlignment="1" quotePrefix="1">
      <alignment/>
    </xf>
    <xf numFmtId="0" fontId="32" fillId="33" borderId="0" xfId="0" applyFont="1" applyFill="1" applyAlignment="1">
      <alignment/>
    </xf>
    <xf numFmtId="3" fontId="12" fillId="33" borderId="0" xfId="0" applyNumberFormat="1" applyFont="1" applyFill="1" applyAlignment="1">
      <alignment horizontal="right"/>
    </xf>
    <xf numFmtId="0" fontId="12" fillId="33" borderId="0" xfId="0" applyFont="1" applyFill="1" applyAlignment="1" quotePrefix="1">
      <alignment horizontal="left"/>
    </xf>
    <xf numFmtId="0" fontId="11" fillId="33" borderId="0" xfId="0" applyFont="1" applyFill="1" applyAlignment="1" quotePrefix="1">
      <alignment horizontal="left" wrapText="1"/>
    </xf>
    <xf numFmtId="1" fontId="6" fillId="0" borderId="0" xfId="0" applyNumberFormat="1" applyFont="1" applyFill="1" applyAlignment="1" quotePrefix="1">
      <alignment horizontal="left" wrapText="1"/>
    </xf>
    <xf numFmtId="167" fontId="6" fillId="33" borderId="0" xfId="0" applyNumberFormat="1" applyFont="1" applyFill="1" applyBorder="1" applyAlignment="1" quotePrefix="1">
      <alignment horizontal="right" vertical="top"/>
    </xf>
    <xf numFmtId="172" fontId="6" fillId="0" borderId="0" xfId="0" applyNumberFormat="1" applyFont="1" applyFill="1" applyAlignment="1" quotePrefix="1">
      <alignment horizontal="right"/>
    </xf>
    <xf numFmtId="172" fontId="6" fillId="0" borderId="0" xfId="0" applyNumberFormat="1" applyFont="1" applyFill="1" applyAlignment="1">
      <alignment horizontal="right"/>
    </xf>
    <xf numFmtId="0" fontId="67" fillId="33" borderId="0" xfId="0" applyFont="1" applyFill="1" applyAlignment="1" quotePrefix="1">
      <alignment/>
    </xf>
    <xf numFmtId="0" fontId="3" fillId="0" borderId="0" xfId="51" applyFont="1" applyAlignment="1" quotePrefix="1">
      <alignment wrapText="1"/>
      <protection/>
    </xf>
    <xf numFmtId="0" fontId="3" fillId="0" borderId="0" xfId="51" applyFont="1" applyAlignment="1">
      <alignment wrapText="1"/>
      <protection/>
    </xf>
    <xf numFmtId="0" fontId="2" fillId="0" borderId="0" xfId="51" applyFont="1" applyAlignment="1">
      <alignment wrapText="1"/>
      <protection/>
    </xf>
    <xf numFmtId="0" fontId="3" fillId="0" borderId="0" xfId="0" applyFont="1" applyAlignment="1" quotePrefix="1">
      <alignment wrapText="1"/>
    </xf>
    <xf numFmtId="0" fontId="2" fillId="0" borderId="0" xfId="51" applyAlignment="1">
      <alignment wrapText="1"/>
      <protection/>
    </xf>
    <xf numFmtId="167" fontId="0" fillId="0" borderId="0" xfId="0" applyNumberFormat="1" applyAlignment="1">
      <alignment/>
    </xf>
    <xf numFmtId="3" fontId="14" fillId="33" borderId="0" xfId="52" applyNumberFormat="1" applyFont="1" applyFill="1" applyBorder="1" applyAlignment="1" applyProtection="1" quotePrefix="1">
      <alignment horizontal="right" vertical="center"/>
      <protection/>
    </xf>
    <xf numFmtId="49" fontId="14" fillId="33" borderId="10" xfId="52" applyNumberFormat="1" applyFont="1" applyFill="1" applyBorder="1" applyAlignment="1" applyProtection="1" quotePrefix="1">
      <alignment horizontal="right" vertical="center"/>
      <protection/>
    </xf>
    <xf numFmtId="49" fontId="18" fillId="33" borderId="10" xfId="52" applyNumberFormat="1" applyFont="1" applyFill="1" applyBorder="1" applyAlignment="1" applyProtection="1" quotePrefix="1">
      <alignment horizontal="right" vertical="center"/>
      <protection/>
    </xf>
    <xf numFmtId="0" fontId="9" fillId="0" borderId="13" xfId="51" applyFont="1" applyBorder="1" applyAlignment="1" quotePrefix="1">
      <alignment horizontal="center" vertical="top" wrapText="1"/>
      <protection/>
    </xf>
    <xf numFmtId="0" fontId="9" fillId="0" borderId="12" xfId="51" applyFont="1" applyBorder="1" applyAlignment="1" quotePrefix="1">
      <alignment horizontal="center" vertical="top" wrapText="1"/>
      <protection/>
    </xf>
    <xf numFmtId="0" fontId="9" fillId="0" borderId="20" xfId="51" applyFont="1" applyBorder="1" applyAlignment="1">
      <alignment horizontal="center" vertical="top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_Evolgr_tri2010" xfId="51"/>
    <cellStyle name="Normal_MET93DEF" xfId="52"/>
    <cellStyle name="Percent" xfId="53"/>
    <cellStyle name="Pourcentage 2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showGridLines="0" zoomScale="130" zoomScaleNormal="130" zoomScalePageLayoutView="0" workbookViewId="0" topLeftCell="A1">
      <selection activeCell="A24" sqref="A24"/>
    </sheetView>
  </sheetViews>
  <sheetFormatPr defaultColWidth="12" defaultRowHeight="12"/>
  <cols>
    <col min="1" max="3" width="26.33203125" style="28" customWidth="1"/>
    <col min="4" max="4" width="11.33203125" style="28" customWidth="1"/>
    <col min="5" max="16384" width="12" style="28" customWidth="1"/>
  </cols>
  <sheetData>
    <row r="1" spans="1:4" ht="13.5" thickBot="1">
      <c r="A1" s="158" t="s">
        <v>110</v>
      </c>
      <c r="B1" s="157"/>
      <c r="C1" s="157"/>
      <c r="D1" s="157"/>
    </row>
    <row r="2" spans="1:12" ht="36">
      <c r="A2" s="29" t="s">
        <v>168</v>
      </c>
      <c r="B2" s="29" t="s">
        <v>168</v>
      </c>
      <c r="C2" s="29" t="s">
        <v>168</v>
      </c>
      <c r="D2" s="157"/>
      <c r="E2" s="31" t="s">
        <v>197</v>
      </c>
      <c r="F2" s="32" t="s">
        <v>198</v>
      </c>
      <c r="G2" s="31" t="s">
        <v>199</v>
      </c>
      <c r="H2" s="32" t="s">
        <v>195</v>
      </c>
      <c r="I2" s="31" t="s">
        <v>199</v>
      </c>
      <c r="J2" s="31">
        <v>2013</v>
      </c>
      <c r="K2" s="31">
        <v>2012</v>
      </c>
      <c r="L2" s="31" t="s">
        <v>200</v>
      </c>
    </row>
    <row r="3" spans="1:12" ht="12">
      <c r="A3" s="29"/>
      <c r="B3" s="29"/>
      <c r="C3" s="29"/>
      <c r="D3" s="157"/>
      <c r="E3" s="33" t="s">
        <v>51</v>
      </c>
      <c r="F3" s="34" t="s">
        <v>51</v>
      </c>
      <c r="G3" s="33" t="s">
        <v>198</v>
      </c>
      <c r="H3" s="34" t="s">
        <v>51</v>
      </c>
      <c r="I3" s="33" t="s">
        <v>195</v>
      </c>
      <c r="J3" s="35" t="s">
        <v>51</v>
      </c>
      <c r="K3" s="35" t="s">
        <v>51</v>
      </c>
      <c r="L3" s="155">
        <v>2012</v>
      </c>
    </row>
    <row r="4" spans="1:12" ht="12">
      <c r="A4" s="157"/>
      <c r="B4" s="157"/>
      <c r="C4" s="157"/>
      <c r="D4" s="157"/>
      <c r="E4" s="93"/>
      <c r="F4" s="94"/>
      <c r="G4" s="93"/>
      <c r="H4" s="94"/>
      <c r="I4" s="93"/>
      <c r="J4" s="95"/>
      <c r="K4" s="95"/>
      <c r="L4" s="96"/>
    </row>
    <row r="5" spans="1:4" ht="12.75">
      <c r="A5" s="158" t="s">
        <v>38</v>
      </c>
      <c r="B5" s="157"/>
      <c r="C5" s="157"/>
      <c r="D5" s="157"/>
    </row>
    <row r="6" spans="1:13" ht="24">
      <c r="A6" s="29" t="s">
        <v>39</v>
      </c>
      <c r="B6" s="29" t="s">
        <v>39</v>
      </c>
      <c r="C6" s="29"/>
      <c r="D6" s="157"/>
      <c r="E6" s="157"/>
      <c r="F6" s="157"/>
      <c r="G6" s="157"/>
      <c r="H6" s="157"/>
      <c r="I6" s="157"/>
      <c r="J6" s="157"/>
      <c r="K6" s="157"/>
      <c r="L6" s="157"/>
      <c r="M6" s="157"/>
    </row>
    <row r="7" spans="1:11" ht="12">
      <c r="A7" s="29"/>
      <c r="B7" s="29"/>
      <c r="C7" s="29"/>
      <c r="D7" s="157"/>
      <c r="E7" s="156"/>
      <c r="F7" s="156"/>
      <c r="G7" s="156"/>
      <c r="H7" s="156"/>
      <c r="I7" s="156"/>
      <c r="J7" s="156"/>
      <c r="K7" s="156"/>
    </row>
    <row r="8" spans="1:4" ht="12">
      <c r="A8" s="29" t="s">
        <v>90</v>
      </c>
      <c r="B8" s="29" t="s">
        <v>13</v>
      </c>
      <c r="C8" s="157" t="s">
        <v>196</v>
      </c>
      <c r="D8" s="157" t="s">
        <v>196</v>
      </c>
    </row>
    <row r="9" spans="1:4" ht="12">
      <c r="A9" s="157"/>
      <c r="B9" s="157"/>
      <c r="C9" s="157"/>
      <c r="D9" s="157"/>
    </row>
    <row r="10" spans="1:4" ht="12">
      <c r="A10" s="157"/>
      <c r="B10" s="157"/>
      <c r="C10" s="157"/>
      <c r="D10" s="157"/>
    </row>
    <row r="11" spans="1:4" ht="12">
      <c r="A11" s="157"/>
      <c r="B11" s="157"/>
      <c r="C11" s="157"/>
      <c r="D11" s="157"/>
    </row>
    <row r="12" spans="1:5" ht="12">
      <c r="A12" s="157"/>
      <c r="B12" s="157"/>
      <c r="C12" s="157"/>
      <c r="D12" s="157"/>
      <c r="E12" s="157"/>
    </row>
    <row r="13" spans="1:4" ht="12">
      <c r="A13" s="157"/>
      <c r="B13" s="157"/>
      <c r="C13" s="157"/>
      <c r="D13" s="157"/>
    </row>
    <row r="14" spans="1:4" ht="12">
      <c r="A14" s="157"/>
      <c r="B14" s="157"/>
      <c r="C14" s="157"/>
      <c r="D14" s="157"/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2:F17"/>
  <sheetViews>
    <sheetView showGridLines="0" zoomScale="130" zoomScaleNormal="130" zoomScalePageLayoutView="0" workbookViewId="0" topLeftCell="A1">
      <selection activeCell="A21" sqref="A21"/>
    </sheetView>
  </sheetViews>
  <sheetFormatPr defaultColWidth="12" defaultRowHeight="12"/>
  <cols>
    <col min="1" max="1" width="40.66015625" style="1" customWidth="1"/>
    <col min="2" max="6" width="11.33203125" style="1" customWidth="1"/>
    <col min="14" max="16384" width="12" style="1" customWidth="1"/>
  </cols>
  <sheetData>
    <row r="2" spans="1:6" ht="13.5">
      <c r="A2" s="25" t="s">
        <v>91</v>
      </c>
      <c r="B2" s="195">
        <v>2013</v>
      </c>
      <c r="C2" s="103" t="s">
        <v>188</v>
      </c>
      <c r="D2" s="103" t="s">
        <v>189</v>
      </c>
      <c r="E2" s="103" t="s">
        <v>190</v>
      </c>
      <c r="F2" s="103" t="s">
        <v>191</v>
      </c>
    </row>
    <row r="3" spans="1:6" ht="14.25" customHeight="1">
      <c r="A3" s="104" t="s">
        <v>92</v>
      </c>
      <c r="B3" s="12"/>
      <c r="C3" s="12"/>
      <c r="D3" s="12"/>
      <c r="E3" s="12"/>
      <c r="F3" s="12"/>
    </row>
    <row r="4" spans="1:6" ht="13.5">
      <c r="A4" s="105" t="s">
        <v>43</v>
      </c>
      <c r="B4" s="101">
        <v>37286000</v>
      </c>
      <c r="C4" s="101">
        <v>9223000</v>
      </c>
      <c r="D4" s="101">
        <v>8930000</v>
      </c>
      <c r="E4" s="101">
        <v>9474000</v>
      </c>
      <c r="F4" s="101">
        <v>9659000</v>
      </c>
    </row>
    <row r="5" spans="1:6" ht="13.5">
      <c r="A5" s="106" t="s">
        <v>19</v>
      </c>
      <c r="B5" s="102">
        <v>-25317000</v>
      </c>
      <c r="C5" s="102">
        <v>-6700000</v>
      </c>
      <c r="D5" s="102">
        <v>-6230000</v>
      </c>
      <c r="E5" s="102">
        <v>-6080000</v>
      </c>
      <c r="F5" s="102">
        <v>-6307000</v>
      </c>
    </row>
    <row r="6" spans="1:6" ht="13.5">
      <c r="A6" s="105" t="s">
        <v>46</v>
      </c>
      <c r="B6" s="101">
        <v>11969000</v>
      </c>
      <c r="C6" s="101">
        <v>2523000</v>
      </c>
      <c r="D6" s="101">
        <v>2700000</v>
      </c>
      <c r="E6" s="101">
        <v>3394000</v>
      </c>
      <c r="F6" s="101">
        <v>3352000</v>
      </c>
    </row>
    <row r="7" spans="1:6" ht="13.5">
      <c r="A7" s="106" t="s">
        <v>21</v>
      </c>
      <c r="B7" s="102">
        <v>-3643000</v>
      </c>
      <c r="C7" s="102">
        <v>-978000</v>
      </c>
      <c r="D7" s="102">
        <v>-794000</v>
      </c>
      <c r="E7" s="102">
        <v>-1014000</v>
      </c>
      <c r="F7" s="102">
        <v>-857000</v>
      </c>
    </row>
    <row r="8" spans="1:6" ht="24" customHeight="1">
      <c r="A8" s="182" t="s">
        <v>202</v>
      </c>
      <c r="B8" s="102">
        <v>-798000</v>
      </c>
      <c r="C8" s="102">
        <v>-798000</v>
      </c>
      <c r="D8" s="102">
        <v>0</v>
      </c>
      <c r="E8" s="102">
        <v>0</v>
      </c>
      <c r="F8" s="102">
        <v>0</v>
      </c>
    </row>
    <row r="9" spans="1:6" ht="13.5">
      <c r="A9" s="105" t="s">
        <v>23</v>
      </c>
      <c r="B9" s="124">
        <v>7528000</v>
      </c>
      <c r="C9" s="124">
        <v>747000</v>
      </c>
      <c r="D9" s="124">
        <v>1906000</v>
      </c>
      <c r="E9" s="124">
        <v>2380000</v>
      </c>
      <c r="F9" s="124">
        <v>2495000</v>
      </c>
    </row>
    <row r="10" spans="1:6" s="20" customFormat="1" ht="27" customHeight="1">
      <c r="A10" s="129" t="s">
        <v>8</v>
      </c>
      <c r="B10" s="134">
        <v>537000</v>
      </c>
      <c r="C10" s="134">
        <v>101000</v>
      </c>
      <c r="D10" s="134">
        <v>175000</v>
      </c>
      <c r="E10" s="134">
        <v>172000</v>
      </c>
      <c r="F10" s="134">
        <v>89000</v>
      </c>
    </row>
    <row r="11" spans="1:6" ht="13.5">
      <c r="A11" s="107" t="s">
        <v>93</v>
      </c>
      <c r="B11" s="125">
        <v>36000</v>
      </c>
      <c r="C11" s="125">
        <v>-108000</v>
      </c>
      <c r="D11" s="125">
        <v>13000</v>
      </c>
      <c r="E11" s="125">
        <v>112000</v>
      </c>
      <c r="F11" s="125">
        <v>19000</v>
      </c>
    </row>
    <row r="12" spans="1:6" ht="13.5">
      <c r="A12" s="108" t="s">
        <v>29</v>
      </c>
      <c r="B12" s="126">
        <v>8101000</v>
      </c>
      <c r="C12" s="126">
        <v>740000</v>
      </c>
      <c r="D12" s="159">
        <v>2094000</v>
      </c>
      <c r="E12" s="159">
        <v>2664000</v>
      </c>
      <c r="F12" s="126">
        <v>2603000</v>
      </c>
    </row>
    <row r="13" spans="1:6" ht="13.5">
      <c r="A13" s="107" t="s">
        <v>31</v>
      </c>
      <c r="B13" s="173">
        <v>-2680000</v>
      </c>
      <c r="C13" s="173">
        <v>-540000</v>
      </c>
      <c r="D13" s="170">
        <v>-595000</v>
      </c>
      <c r="E13" s="170">
        <v>-736000</v>
      </c>
      <c r="F13" s="127">
        <v>-809000</v>
      </c>
    </row>
    <row r="14" spans="1:6" ht="13.5">
      <c r="A14" s="107" t="s">
        <v>33</v>
      </c>
      <c r="B14" s="160">
        <v>-603000</v>
      </c>
      <c r="C14" s="160">
        <v>-90000</v>
      </c>
      <c r="D14" s="160">
        <v>-141000</v>
      </c>
      <c r="E14" s="160">
        <v>-163000</v>
      </c>
      <c r="F14" s="112">
        <v>-209000</v>
      </c>
    </row>
    <row r="15" spans="1:6" ht="13.5">
      <c r="A15" s="108" t="s">
        <v>35</v>
      </c>
      <c r="B15" s="126">
        <v>4818000</v>
      </c>
      <c r="C15" s="126">
        <v>110000</v>
      </c>
      <c r="D15" s="159">
        <v>1358000</v>
      </c>
      <c r="E15" s="159">
        <v>1765000</v>
      </c>
      <c r="F15" s="126">
        <v>1585000</v>
      </c>
    </row>
    <row r="16" spans="1:6" s="4" customFormat="1" ht="6" customHeight="1" thickBot="1">
      <c r="A16" s="161"/>
      <c r="B16" s="162"/>
      <c r="C16" s="162"/>
      <c r="D16" s="162"/>
      <c r="E16" s="162"/>
      <c r="F16" s="162"/>
    </row>
    <row r="17" spans="1:6" ht="14.25" thickBot="1">
      <c r="A17" s="163" t="s">
        <v>37</v>
      </c>
      <c r="B17" s="164">
        <v>0.6789947969747359</v>
      </c>
      <c r="C17" s="164">
        <v>0.7264447576710398</v>
      </c>
      <c r="D17" s="164">
        <v>0.6976483762597985</v>
      </c>
      <c r="E17" s="164">
        <v>0.6417563858982478</v>
      </c>
      <c r="F17" s="164">
        <v>0.6529661455637229</v>
      </c>
    </row>
  </sheetData>
  <sheetProtection/>
  <printOptions horizontalCentered="1"/>
  <pageMargins left="0.1968503937007874" right="0.1968503937007874" top="0.984251968503937" bottom="0.984251968503937" header="0.5118110236220472" footer="0.5118110236220472"/>
  <pageSetup fitToHeight="15" fitToWidth="1" horizontalDpi="600" verticalDpi="600" orientation="portrait" paperSize="9" r:id="rId1"/>
  <headerFooter alignWithMargins="0">
    <oddHeader>&amp;C&amp;"Arial,Gras"&amp;A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2:F17"/>
  <sheetViews>
    <sheetView showGridLines="0" zoomScale="130" zoomScaleNormal="130" zoomScalePageLayoutView="0" workbookViewId="0" topLeftCell="A1">
      <selection activeCell="B15" sqref="B15"/>
    </sheetView>
  </sheetViews>
  <sheetFormatPr defaultColWidth="12" defaultRowHeight="12"/>
  <cols>
    <col min="1" max="1" width="40.66015625" style="1" customWidth="1"/>
    <col min="2" max="6" width="11.33203125" style="1" customWidth="1"/>
    <col min="8" max="16384" width="12" style="1" customWidth="1"/>
  </cols>
  <sheetData>
    <row r="2" spans="1:6" ht="13.5">
      <c r="A2" s="25" t="s">
        <v>91</v>
      </c>
      <c r="B2" s="195">
        <v>2013</v>
      </c>
      <c r="C2" s="103" t="s">
        <v>188</v>
      </c>
      <c r="D2" s="103" t="s">
        <v>189</v>
      </c>
      <c r="E2" s="103" t="s">
        <v>190</v>
      </c>
      <c r="F2" s="103" t="s">
        <v>191</v>
      </c>
    </row>
    <row r="3" spans="1:6" ht="14.25" customHeight="1">
      <c r="A3" s="104" t="s">
        <v>92</v>
      </c>
      <c r="B3" s="12"/>
      <c r="C3" s="12"/>
      <c r="D3" s="12"/>
      <c r="E3" s="12"/>
      <c r="F3" s="12"/>
    </row>
    <row r="4" spans="1:6" ht="13.5">
      <c r="A4" s="105" t="s">
        <v>43</v>
      </c>
      <c r="B4" s="101">
        <v>38409000</v>
      </c>
      <c r="C4" s="101">
        <v>9469000</v>
      </c>
      <c r="D4" s="101">
        <v>9179000</v>
      </c>
      <c r="E4" s="101">
        <v>9789000</v>
      </c>
      <c r="F4" s="101">
        <v>9972000</v>
      </c>
    </row>
    <row r="5" spans="1:6" ht="13.5">
      <c r="A5" s="106" t="s">
        <v>19</v>
      </c>
      <c r="B5" s="102">
        <v>-25968000</v>
      </c>
      <c r="C5" s="102">
        <v>-6864000</v>
      </c>
      <c r="D5" s="102">
        <v>-6383000</v>
      </c>
      <c r="E5" s="102">
        <v>-6251000</v>
      </c>
      <c r="F5" s="102">
        <v>-6470000</v>
      </c>
    </row>
    <row r="6" spans="1:6" ht="13.5">
      <c r="A6" s="105" t="s">
        <v>46</v>
      </c>
      <c r="B6" s="101">
        <v>12441000</v>
      </c>
      <c r="C6" s="101">
        <v>2605000</v>
      </c>
      <c r="D6" s="101">
        <v>2796000</v>
      </c>
      <c r="E6" s="101">
        <v>3538000</v>
      </c>
      <c r="F6" s="101">
        <v>3502000</v>
      </c>
    </row>
    <row r="7" spans="1:6" ht="13.5">
      <c r="A7" s="106" t="s">
        <v>21</v>
      </c>
      <c r="B7" s="102">
        <v>-3801000</v>
      </c>
      <c r="C7" s="102">
        <v>-1016000</v>
      </c>
      <c r="D7" s="102">
        <v>-830000</v>
      </c>
      <c r="E7" s="102">
        <v>-1044000</v>
      </c>
      <c r="F7" s="102">
        <v>-911000</v>
      </c>
    </row>
    <row r="8" spans="1:6" ht="24" customHeight="1">
      <c r="A8" s="182" t="s">
        <v>202</v>
      </c>
      <c r="B8" s="102">
        <v>-798000</v>
      </c>
      <c r="C8" s="102">
        <v>-798000</v>
      </c>
      <c r="D8" s="102">
        <v>0</v>
      </c>
      <c r="E8" s="102">
        <v>0</v>
      </c>
      <c r="F8" s="102">
        <v>0</v>
      </c>
    </row>
    <row r="9" spans="1:6" ht="13.5">
      <c r="A9" s="105" t="s">
        <v>23</v>
      </c>
      <c r="B9" s="124">
        <v>7842000</v>
      </c>
      <c r="C9" s="124">
        <v>791000</v>
      </c>
      <c r="D9" s="124">
        <v>1966000</v>
      </c>
      <c r="E9" s="124">
        <v>2494000</v>
      </c>
      <c r="F9" s="124">
        <v>2591000</v>
      </c>
    </row>
    <row r="10" spans="1:6" s="20" customFormat="1" ht="27" customHeight="1">
      <c r="A10" s="129" t="s">
        <v>8</v>
      </c>
      <c r="B10" s="134">
        <v>361000</v>
      </c>
      <c r="C10" s="134">
        <v>78000</v>
      </c>
      <c r="D10" s="134">
        <v>141000</v>
      </c>
      <c r="E10" s="134">
        <v>107000</v>
      </c>
      <c r="F10" s="134">
        <v>35000</v>
      </c>
    </row>
    <row r="11" spans="1:6" ht="13.5">
      <c r="A11" s="107" t="s">
        <v>93</v>
      </c>
      <c r="B11" s="125">
        <v>36000</v>
      </c>
      <c r="C11" s="125">
        <v>-108000</v>
      </c>
      <c r="D11" s="125">
        <v>13000</v>
      </c>
      <c r="E11" s="125">
        <v>112000</v>
      </c>
      <c r="F11" s="125">
        <v>19000</v>
      </c>
    </row>
    <row r="12" spans="1:6" ht="13.5">
      <c r="A12" s="108" t="s">
        <v>29</v>
      </c>
      <c r="B12" s="126">
        <v>8239000</v>
      </c>
      <c r="C12" s="126">
        <v>761000</v>
      </c>
      <c r="D12" s="159">
        <v>2120000</v>
      </c>
      <c r="E12" s="159">
        <v>2713000</v>
      </c>
      <c r="F12" s="126">
        <v>2645000</v>
      </c>
    </row>
    <row r="13" spans="1:6" ht="13.5">
      <c r="A13" s="107" t="s">
        <v>31</v>
      </c>
      <c r="B13" s="173">
        <v>-2742000</v>
      </c>
      <c r="C13" s="173">
        <v>-550000</v>
      </c>
      <c r="D13" s="170">
        <v>-607000</v>
      </c>
      <c r="E13" s="170">
        <v>-757000</v>
      </c>
      <c r="F13" s="127">
        <v>-828000</v>
      </c>
    </row>
    <row r="14" spans="1:6" ht="13.5">
      <c r="A14" s="107" t="s">
        <v>33</v>
      </c>
      <c r="B14" s="160">
        <v>-679000</v>
      </c>
      <c r="C14" s="160">
        <v>-101000</v>
      </c>
      <c r="D14" s="160">
        <v>-155000</v>
      </c>
      <c r="E14" s="160">
        <v>-191000</v>
      </c>
      <c r="F14" s="112">
        <v>-232000</v>
      </c>
    </row>
    <row r="15" spans="1:6" ht="13.5">
      <c r="A15" s="108" t="s">
        <v>35</v>
      </c>
      <c r="B15" s="126">
        <v>4818000</v>
      </c>
      <c r="C15" s="126">
        <v>110000</v>
      </c>
      <c r="D15" s="159">
        <v>1358000</v>
      </c>
      <c r="E15" s="159">
        <v>1765000</v>
      </c>
      <c r="F15" s="126">
        <v>1585000</v>
      </c>
    </row>
    <row r="16" spans="1:6" s="4" customFormat="1" ht="6" customHeight="1" thickBot="1">
      <c r="A16" s="161"/>
      <c r="B16" s="162"/>
      <c r="C16" s="162"/>
      <c r="D16" s="162"/>
      <c r="E16" s="162"/>
      <c r="F16" s="162"/>
    </row>
    <row r="17" spans="1:6" ht="14.25" thickBot="1">
      <c r="A17" s="163" t="s">
        <v>37</v>
      </c>
      <c r="B17" s="164">
        <v>0.6760915410450675</v>
      </c>
      <c r="C17" s="164">
        <v>0.7248917520329496</v>
      </c>
      <c r="D17" s="164">
        <v>0.6953916548643643</v>
      </c>
      <c r="E17" s="164">
        <v>0.6385739094902442</v>
      </c>
      <c r="F17" s="164">
        <v>0.6488166867228239</v>
      </c>
    </row>
  </sheetData>
  <sheetProtection/>
  <printOptions horizontalCentered="1"/>
  <pageMargins left="0.1968503937007874" right="0.1968503937007874" top="0.984251968503937" bottom="0.984251968503937" header="0.5118110236220472" footer="0.5118110236220472"/>
  <pageSetup fitToHeight="15" fitToWidth="1" horizontalDpi="600" verticalDpi="600" orientation="portrait" paperSize="9" r:id="rId1"/>
  <headerFooter alignWithMargins="0">
    <oddHeader>&amp;C&amp;"Arial,Gras"&amp;A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2:M354"/>
  <sheetViews>
    <sheetView showGridLines="0" tabSelected="1" zoomScaleSheetLayoutView="100" zoomScalePageLayoutView="0" workbookViewId="0" topLeftCell="A1">
      <selection activeCell="A1" sqref="A1"/>
    </sheetView>
  </sheetViews>
  <sheetFormatPr defaultColWidth="12" defaultRowHeight="12"/>
  <cols>
    <col min="1" max="1" width="48" style="8" customWidth="1"/>
    <col min="2" max="6" width="12.5" style="13" customWidth="1"/>
    <col min="14" max="16384" width="12" style="5" customWidth="1"/>
  </cols>
  <sheetData>
    <row r="2" spans="1:6" s="11" customFormat="1" ht="13.5">
      <c r="A2" s="25" t="s">
        <v>91</v>
      </c>
      <c r="B2" s="195">
        <v>2013</v>
      </c>
      <c r="C2" s="103" t="s">
        <v>188</v>
      </c>
      <c r="D2" s="103" t="s">
        <v>189</v>
      </c>
      <c r="E2" s="103" t="s">
        <v>190</v>
      </c>
      <c r="F2" s="103" t="s">
        <v>191</v>
      </c>
    </row>
    <row r="3" spans="1:6" ht="13.5">
      <c r="A3" s="115" t="s">
        <v>220</v>
      </c>
      <c r="B3" s="2"/>
      <c r="C3" s="2"/>
      <c r="D3" s="2"/>
      <c r="E3" s="2"/>
      <c r="F3" s="2"/>
    </row>
    <row r="4" spans="1:6" ht="13.5">
      <c r="A4" s="115" t="s">
        <v>43</v>
      </c>
      <c r="B4" s="117">
        <v>23476000</v>
      </c>
      <c r="C4" s="117">
        <v>5783000</v>
      </c>
      <c r="D4" s="117">
        <v>5833000</v>
      </c>
      <c r="E4" s="117">
        <v>5948000</v>
      </c>
      <c r="F4" s="117">
        <v>5912000</v>
      </c>
    </row>
    <row r="5" spans="1:6" ht="13.5">
      <c r="A5" s="121" t="s">
        <v>19</v>
      </c>
      <c r="B5" s="122">
        <v>-14585000</v>
      </c>
      <c r="C5" s="122">
        <v>-3753000</v>
      </c>
      <c r="D5" s="122">
        <v>-3626000</v>
      </c>
      <c r="E5" s="122">
        <v>-3633000</v>
      </c>
      <c r="F5" s="122">
        <v>-3573000</v>
      </c>
    </row>
    <row r="6" spans="1:6" ht="13.5">
      <c r="A6" s="115" t="s">
        <v>46</v>
      </c>
      <c r="B6" s="117">
        <v>8891000</v>
      </c>
      <c r="C6" s="117">
        <v>2030000</v>
      </c>
      <c r="D6" s="117">
        <v>2207000</v>
      </c>
      <c r="E6" s="117">
        <v>2315000</v>
      </c>
      <c r="F6" s="117">
        <v>2339000</v>
      </c>
    </row>
    <row r="7" spans="1:6" ht="13.5">
      <c r="A7" s="121" t="s">
        <v>21</v>
      </c>
      <c r="B7" s="122">
        <v>-3272000</v>
      </c>
      <c r="C7" s="122">
        <v>-873000</v>
      </c>
      <c r="D7" s="122">
        <v>-755000</v>
      </c>
      <c r="E7" s="122">
        <v>-827000</v>
      </c>
      <c r="F7" s="122">
        <v>-817000</v>
      </c>
    </row>
    <row r="8" spans="1:6" ht="13.5">
      <c r="A8" s="115" t="s">
        <v>23</v>
      </c>
      <c r="B8" s="117">
        <v>5619000</v>
      </c>
      <c r="C8" s="117">
        <v>1157000</v>
      </c>
      <c r="D8" s="117">
        <v>1452000</v>
      </c>
      <c r="E8" s="117">
        <v>1488000</v>
      </c>
      <c r="F8" s="117">
        <v>1522000</v>
      </c>
    </row>
    <row r="9" spans="1:6" ht="13.5">
      <c r="A9" s="121" t="s">
        <v>47</v>
      </c>
      <c r="B9" s="122">
        <v>311000</v>
      </c>
      <c r="C9" s="122">
        <v>17000</v>
      </c>
      <c r="D9" s="122">
        <v>55000</v>
      </c>
      <c r="E9" s="122">
        <v>179000</v>
      </c>
      <c r="F9" s="122">
        <v>60000</v>
      </c>
    </row>
    <row r="10" spans="1:6" ht="13.5">
      <c r="A10" s="115" t="s">
        <v>48</v>
      </c>
      <c r="B10" s="117">
        <v>5930000</v>
      </c>
      <c r="C10" s="117">
        <v>1174000</v>
      </c>
      <c r="D10" s="117">
        <v>1507000</v>
      </c>
      <c r="E10" s="117">
        <v>1667000</v>
      </c>
      <c r="F10" s="117">
        <v>1582000</v>
      </c>
    </row>
    <row r="11" spans="1:6" ht="13.5">
      <c r="A11" s="121" t="s">
        <v>80</v>
      </c>
      <c r="B11" s="122">
        <v>-219000</v>
      </c>
      <c r="C11" s="122">
        <v>-51000</v>
      </c>
      <c r="D11" s="122">
        <v>-56000</v>
      </c>
      <c r="E11" s="122">
        <v>-53000</v>
      </c>
      <c r="F11" s="122">
        <v>-59000</v>
      </c>
    </row>
    <row r="12" spans="1:6" ht="13.5">
      <c r="A12" s="115" t="s">
        <v>111</v>
      </c>
      <c r="B12" s="117">
        <v>5711000</v>
      </c>
      <c r="C12" s="117">
        <v>1123000</v>
      </c>
      <c r="D12" s="117">
        <v>1451000</v>
      </c>
      <c r="E12" s="117">
        <v>1614000</v>
      </c>
      <c r="F12" s="117">
        <v>1523000</v>
      </c>
    </row>
    <row r="13" spans="1:6" s="9" customFormat="1" ht="6" customHeight="1">
      <c r="A13" s="17"/>
      <c r="B13" s="131"/>
      <c r="C13" s="131"/>
      <c r="D13" s="131"/>
      <c r="E13" s="131"/>
      <c r="F13" s="131"/>
    </row>
    <row r="14" spans="1:6" ht="13.5">
      <c r="A14" s="121" t="s">
        <v>94</v>
      </c>
      <c r="B14" s="153">
        <v>30110558.33465261</v>
      </c>
      <c r="C14" s="153">
        <v>30110558.33465261</v>
      </c>
      <c r="D14" s="114">
        <v>30292387.42123799</v>
      </c>
      <c r="E14" s="114">
        <v>30421516.646513775</v>
      </c>
      <c r="F14" s="114">
        <v>30414821.754010692</v>
      </c>
    </row>
    <row r="15" spans="1:6" ht="13.5">
      <c r="A15" s="121"/>
      <c r="B15" s="114"/>
      <c r="C15" s="114"/>
      <c r="D15" s="114"/>
      <c r="E15" s="114"/>
      <c r="F15" s="114"/>
    </row>
    <row r="16" spans="1:6" s="11" customFormat="1" ht="13.5">
      <c r="A16" s="25" t="s">
        <v>91</v>
      </c>
      <c r="B16" s="195">
        <v>2013</v>
      </c>
      <c r="C16" s="103" t="s">
        <v>188</v>
      </c>
      <c r="D16" s="103" t="s">
        <v>189</v>
      </c>
      <c r="E16" s="103" t="s">
        <v>190</v>
      </c>
      <c r="F16" s="103" t="s">
        <v>191</v>
      </c>
    </row>
    <row r="17" spans="1:6" ht="13.5">
      <c r="A17" s="115" t="s">
        <v>221</v>
      </c>
      <c r="B17" s="2"/>
      <c r="C17" s="2"/>
      <c r="D17" s="2"/>
      <c r="E17" s="2"/>
      <c r="F17" s="2"/>
    </row>
    <row r="18" spans="1:6" ht="13.5">
      <c r="A18" s="115" t="s">
        <v>43</v>
      </c>
      <c r="B18" s="117">
        <v>23061000</v>
      </c>
      <c r="C18" s="117">
        <v>5667000</v>
      </c>
      <c r="D18" s="117">
        <v>5722000</v>
      </c>
      <c r="E18" s="117">
        <v>5873000</v>
      </c>
      <c r="F18" s="117">
        <v>5799000</v>
      </c>
    </row>
    <row r="19" spans="1:6" ht="13.5">
      <c r="A19" s="121" t="s">
        <v>19</v>
      </c>
      <c r="B19" s="122">
        <v>-14327000</v>
      </c>
      <c r="C19" s="122">
        <v>-3686000</v>
      </c>
      <c r="D19" s="122">
        <v>-3562000</v>
      </c>
      <c r="E19" s="122">
        <v>-3567000</v>
      </c>
      <c r="F19" s="122">
        <v>-3512000</v>
      </c>
    </row>
    <row r="20" spans="1:6" ht="13.5">
      <c r="A20" s="115" t="s">
        <v>46</v>
      </c>
      <c r="B20" s="117">
        <v>8734000</v>
      </c>
      <c r="C20" s="117">
        <v>1981000</v>
      </c>
      <c r="D20" s="117">
        <v>2160000</v>
      </c>
      <c r="E20" s="117">
        <v>2306000</v>
      </c>
      <c r="F20" s="117">
        <v>2287000</v>
      </c>
    </row>
    <row r="21" spans="1:6" ht="13.5">
      <c r="A21" s="121" t="s">
        <v>21</v>
      </c>
      <c r="B21" s="122">
        <v>-3267000</v>
      </c>
      <c r="C21" s="122">
        <v>-872000</v>
      </c>
      <c r="D21" s="122">
        <v>-754000</v>
      </c>
      <c r="E21" s="122">
        <v>-826000</v>
      </c>
      <c r="F21" s="122">
        <v>-815000</v>
      </c>
    </row>
    <row r="22" spans="1:6" ht="13.5">
      <c r="A22" s="115" t="s">
        <v>23</v>
      </c>
      <c r="B22" s="117">
        <v>5467000</v>
      </c>
      <c r="C22" s="117">
        <v>1109000</v>
      </c>
      <c r="D22" s="117">
        <v>1406000</v>
      </c>
      <c r="E22" s="117">
        <v>1480000</v>
      </c>
      <c r="F22" s="117">
        <v>1472000</v>
      </c>
    </row>
    <row r="23" spans="1:6" ht="13.5">
      <c r="A23" s="121" t="s">
        <v>47</v>
      </c>
      <c r="B23" s="122">
        <v>311000</v>
      </c>
      <c r="C23" s="122">
        <v>18000</v>
      </c>
      <c r="D23" s="122">
        <v>54000</v>
      </c>
      <c r="E23" s="122">
        <v>179000</v>
      </c>
      <c r="F23" s="122">
        <v>60000</v>
      </c>
    </row>
    <row r="24" spans="1:6" ht="13.5">
      <c r="A24" s="115" t="s">
        <v>48</v>
      </c>
      <c r="B24" s="117">
        <v>5778000</v>
      </c>
      <c r="C24" s="117">
        <v>1127000</v>
      </c>
      <c r="D24" s="117">
        <v>1460000</v>
      </c>
      <c r="E24" s="117">
        <v>1659000</v>
      </c>
      <c r="F24" s="117">
        <v>1532000</v>
      </c>
    </row>
    <row r="25" spans="1:6" s="9" customFormat="1" ht="6" customHeight="1">
      <c r="A25" s="17"/>
      <c r="B25" s="131"/>
      <c r="C25" s="131"/>
      <c r="D25" s="131"/>
      <c r="E25" s="131"/>
      <c r="F25" s="131"/>
    </row>
    <row r="26" spans="1:6" ht="13.5">
      <c r="A26" s="121" t="s">
        <v>94</v>
      </c>
      <c r="B26" s="153">
        <v>30110558.33465261</v>
      </c>
      <c r="C26" s="153">
        <v>30110558.33465261</v>
      </c>
      <c r="D26" s="114">
        <v>30292387.42123799</v>
      </c>
      <c r="E26" s="114">
        <v>30421516.646513775</v>
      </c>
      <c r="F26" s="114">
        <v>30414821.754010692</v>
      </c>
    </row>
    <row r="27" spans="1:6" ht="13.5">
      <c r="A27" s="121"/>
      <c r="B27" s="114"/>
      <c r="C27" s="114"/>
      <c r="D27" s="114"/>
      <c r="E27" s="114"/>
      <c r="F27" s="114"/>
    </row>
    <row r="28" spans="1:6" s="11" customFormat="1" ht="13.5">
      <c r="A28" s="25" t="s">
        <v>91</v>
      </c>
      <c r="B28" s="195">
        <v>2013</v>
      </c>
      <c r="C28" s="103" t="s">
        <v>188</v>
      </c>
      <c r="D28" s="103" t="s">
        <v>189</v>
      </c>
      <c r="E28" s="103" t="s">
        <v>190</v>
      </c>
      <c r="F28" s="103" t="s">
        <v>191</v>
      </c>
    </row>
    <row r="29" spans="1:6" ht="13.5">
      <c r="A29" s="115" t="s">
        <v>163</v>
      </c>
      <c r="B29" s="2"/>
      <c r="C29" s="2"/>
      <c r="D29" s="2"/>
      <c r="E29" s="2"/>
      <c r="F29" s="2"/>
    </row>
    <row r="30" spans="1:6" ht="13.5">
      <c r="A30" s="115" t="s">
        <v>43</v>
      </c>
      <c r="B30" s="117">
        <v>15493000</v>
      </c>
      <c r="C30" s="117">
        <v>3864000</v>
      </c>
      <c r="D30" s="117">
        <v>3889000</v>
      </c>
      <c r="E30" s="117">
        <v>3878000</v>
      </c>
      <c r="F30" s="117">
        <v>3862000</v>
      </c>
    </row>
    <row r="31" spans="1:6" ht="13.5">
      <c r="A31" s="121" t="s">
        <v>19</v>
      </c>
      <c r="B31" s="122">
        <v>-9979000</v>
      </c>
      <c r="C31" s="122">
        <v>-2598000</v>
      </c>
      <c r="D31" s="122">
        <v>-2505000</v>
      </c>
      <c r="E31" s="122">
        <v>-2460000</v>
      </c>
      <c r="F31" s="122">
        <v>-2416000</v>
      </c>
    </row>
    <row r="32" spans="1:6" ht="13.5">
      <c r="A32" s="115" t="s">
        <v>46</v>
      </c>
      <c r="B32" s="117">
        <v>5514000</v>
      </c>
      <c r="C32" s="117">
        <v>1266000</v>
      </c>
      <c r="D32" s="117">
        <v>1384000</v>
      </c>
      <c r="E32" s="117">
        <v>1418000</v>
      </c>
      <c r="F32" s="117">
        <v>1446000</v>
      </c>
    </row>
    <row r="33" spans="1:6" ht="13.5">
      <c r="A33" s="121" t="s">
        <v>21</v>
      </c>
      <c r="B33" s="122">
        <v>-1848000</v>
      </c>
      <c r="C33" s="122">
        <v>-525000</v>
      </c>
      <c r="D33" s="122">
        <v>-442000</v>
      </c>
      <c r="E33" s="122">
        <v>-460000</v>
      </c>
      <c r="F33" s="122">
        <v>-421000</v>
      </c>
    </row>
    <row r="34" spans="1:6" ht="13.5">
      <c r="A34" s="115" t="s">
        <v>23</v>
      </c>
      <c r="B34" s="117">
        <v>3666000</v>
      </c>
      <c r="C34" s="117">
        <v>741000</v>
      </c>
      <c r="D34" s="117">
        <v>942000</v>
      </c>
      <c r="E34" s="117">
        <v>958000</v>
      </c>
      <c r="F34" s="117">
        <v>1025000</v>
      </c>
    </row>
    <row r="35" spans="1:6" ht="13.5">
      <c r="A35" s="121" t="s">
        <v>81</v>
      </c>
      <c r="B35" s="122">
        <v>55000</v>
      </c>
      <c r="C35" s="122">
        <v>-2000</v>
      </c>
      <c r="D35" s="122">
        <v>13000</v>
      </c>
      <c r="E35" s="122">
        <v>25000</v>
      </c>
      <c r="F35" s="122">
        <v>19000</v>
      </c>
    </row>
    <row r="36" spans="1:6" ht="13.5">
      <c r="A36" s="89" t="s">
        <v>26</v>
      </c>
      <c r="B36" s="122">
        <v>-4000</v>
      </c>
      <c r="C36" s="122">
        <v>-2000</v>
      </c>
      <c r="D36" s="122">
        <v>-1000</v>
      </c>
      <c r="E36" s="122">
        <v>-2000</v>
      </c>
      <c r="F36" s="122">
        <v>1000</v>
      </c>
    </row>
    <row r="37" spans="1:6" ht="13.5">
      <c r="A37" s="115" t="s">
        <v>48</v>
      </c>
      <c r="B37" s="117">
        <v>3717000</v>
      </c>
      <c r="C37" s="117">
        <v>737000</v>
      </c>
      <c r="D37" s="117">
        <v>954000</v>
      </c>
      <c r="E37" s="117">
        <v>981000</v>
      </c>
      <c r="F37" s="117">
        <v>1045000</v>
      </c>
    </row>
    <row r="38" spans="1:6" ht="13.5">
      <c r="A38" s="121" t="s">
        <v>80</v>
      </c>
      <c r="B38" s="122">
        <v>-216000</v>
      </c>
      <c r="C38" s="122">
        <v>-50000</v>
      </c>
      <c r="D38" s="122">
        <v>-56000</v>
      </c>
      <c r="E38" s="122">
        <v>-53000</v>
      </c>
      <c r="F38" s="122">
        <v>-57000</v>
      </c>
    </row>
    <row r="39" spans="1:6" ht="13.5">
      <c r="A39" s="115" t="s">
        <v>128</v>
      </c>
      <c r="B39" s="117">
        <v>3501000</v>
      </c>
      <c r="C39" s="117">
        <v>687000</v>
      </c>
      <c r="D39" s="117">
        <v>898000</v>
      </c>
      <c r="E39" s="117">
        <v>928000</v>
      </c>
      <c r="F39" s="117">
        <v>988000</v>
      </c>
    </row>
    <row r="40" spans="1:6" s="9" customFormat="1" ht="6" customHeight="1">
      <c r="A40" s="17"/>
      <c r="B40" s="131"/>
      <c r="C40" s="131"/>
      <c r="D40" s="131"/>
      <c r="E40" s="131"/>
      <c r="F40" s="131"/>
    </row>
    <row r="41" spans="1:6" ht="13.5">
      <c r="A41" s="121" t="s">
        <v>94</v>
      </c>
      <c r="B41" s="153">
        <v>19047084.011156984</v>
      </c>
      <c r="C41" s="153">
        <v>19047084.011156984</v>
      </c>
      <c r="D41" s="114">
        <v>19170655.350281496</v>
      </c>
      <c r="E41" s="114">
        <v>19302440.760748774</v>
      </c>
      <c r="F41" s="114">
        <v>19459696.660349276</v>
      </c>
    </row>
    <row r="42" spans="1:6" ht="13.5">
      <c r="A42" s="121"/>
      <c r="B42" s="114"/>
      <c r="C42" s="114"/>
      <c r="D42" s="114"/>
      <c r="E42" s="114"/>
      <c r="F42" s="114"/>
    </row>
    <row r="43" spans="1:6" s="11" customFormat="1" ht="13.5">
      <c r="A43" s="25" t="s">
        <v>91</v>
      </c>
      <c r="B43" s="195">
        <v>2013</v>
      </c>
      <c r="C43" s="103" t="s">
        <v>188</v>
      </c>
      <c r="D43" s="103" t="s">
        <v>189</v>
      </c>
      <c r="E43" s="103" t="s">
        <v>190</v>
      </c>
      <c r="F43" s="103" t="s">
        <v>191</v>
      </c>
    </row>
    <row r="44" spans="1:6" ht="13.5">
      <c r="A44" s="115" t="s">
        <v>167</v>
      </c>
      <c r="B44" s="2"/>
      <c r="C44" s="2"/>
      <c r="D44" s="2"/>
      <c r="E44" s="2"/>
      <c r="F44" s="2"/>
    </row>
    <row r="45" spans="1:6" ht="13.5">
      <c r="A45" s="115" t="s">
        <v>43</v>
      </c>
      <c r="B45" s="117">
        <v>15104000</v>
      </c>
      <c r="C45" s="117">
        <v>3755000</v>
      </c>
      <c r="D45" s="117">
        <v>3784000</v>
      </c>
      <c r="E45" s="117">
        <v>3809000</v>
      </c>
      <c r="F45" s="117">
        <v>3756000</v>
      </c>
    </row>
    <row r="46" spans="1:6" ht="13.5">
      <c r="A46" s="121" t="s">
        <v>19</v>
      </c>
      <c r="B46" s="122">
        <v>-9744000</v>
      </c>
      <c r="C46" s="122">
        <v>-2537000</v>
      </c>
      <c r="D46" s="122">
        <v>-2447000</v>
      </c>
      <c r="E46" s="122">
        <v>-2400000</v>
      </c>
      <c r="F46" s="122">
        <v>-2360000</v>
      </c>
    </row>
    <row r="47" spans="1:6" ht="13.5">
      <c r="A47" s="115" t="s">
        <v>46</v>
      </c>
      <c r="B47" s="117">
        <v>5360000</v>
      </c>
      <c r="C47" s="117">
        <v>1218000</v>
      </c>
      <c r="D47" s="117">
        <v>1337000</v>
      </c>
      <c r="E47" s="117">
        <v>1409000</v>
      </c>
      <c r="F47" s="117">
        <v>1396000</v>
      </c>
    </row>
    <row r="48" spans="1:6" ht="13.5">
      <c r="A48" s="121" t="s">
        <v>21</v>
      </c>
      <c r="B48" s="122">
        <v>-1843000</v>
      </c>
      <c r="C48" s="122">
        <v>-524000</v>
      </c>
      <c r="D48" s="122">
        <v>-441000</v>
      </c>
      <c r="E48" s="122">
        <v>-459000</v>
      </c>
      <c r="F48" s="122">
        <v>-419000</v>
      </c>
    </row>
    <row r="49" spans="1:6" ht="13.5">
      <c r="A49" s="115" t="s">
        <v>23</v>
      </c>
      <c r="B49" s="117">
        <v>3517000</v>
      </c>
      <c r="C49" s="117">
        <v>694000</v>
      </c>
      <c r="D49" s="117">
        <v>896000</v>
      </c>
      <c r="E49" s="117">
        <v>950000</v>
      </c>
      <c r="F49" s="117">
        <v>977000</v>
      </c>
    </row>
    <row r="50" spans="1:6" ht="13.5">
      <c r="A50" s="121" t="s">
        <v>81</v>
      </c>
      <c r="B50" s="122">
        <v>55000</v>
      </c>
      <c r="C50" s="122">
        <v>-1000</v>
      </c>
      <c r="D50" s="122">
        <v>12000</v>
      </c>
      <c r="E50" s="122">
        <v>25000</v>
      </c>
      <c r="F50" s="122">
        <v>19000</v>
      </c>
    </row>
    <row r="51" spans="1:6" ht="13.5">
      <c r="A51" s="89" t="s">
        <v>26</v>
      </c>
      <c r="B51" s="122">
        <v>-4000</v>
      </c>
      <c r="C51" s="122">
        <v>-2000</v>
      </c>
      <c r="D51" s="122">
        <v>-1000</v>
      </c>
      <c r="E51" s="122">
        <v>-2000</v>
      </c>
      <c r="F51" s="122">
        <v>1000</v>
      </c>
    </row>
    <row r="52" spans="1:6" ht="13.5">
      <c r="A52" s="115" t="s">
        <v>48</v>
      </c>
      <c r="B52" s="117">
        <v>3568000</v>
      </c>
      <c r="C52" s="117">
        <v>691000</v>
      </c>
      <c r="D52" s="117">
        <v>907000</v>
      </c>
      <c r="E52" s="117">
        <v>973000</v>
      </c>
      <c r="F52" s="117">
        <v>997000</v>
      </c>
    </row>
    <row r="53" spans="1:6" s="9" customFormat="1" ht="6" customHeight="1">
      <c r="A53" s="17"/>
      <c r="B53" s="131"/>
      <c r="C53" s="131"/>
      <c r="D53" s="131"/>
      <c r="E53" s="131"/>
      <c r="F53" s="131"/>
    </row>
    <row r="54" spans="1:6" ht="13.5">
      <c r="A54" s="121" t="s">
        <v>94</v>
      </c>
      <c r="B54" s="153">
        <v>19047084.011156984</v>
      </c>
      <c r="C54" s="153">
        <v>19047084.011156984</v>
      </c>
      <c r="D54" s="114">
        <v>19170655.350281496</v>
      </c>
      <c r="E54" s="114">
        <v>19302440.760748774</v>
      </c>
      <c r="F54" s="114">
        <v>19459696.660349276</v>
      </c>
    </row>
    <row r="55" spans="1:6" s="9" customFormat="1" ht="13.5" customHeight="1">
      <c r="A55" s="7"/>
      <c r="B55" s="133"/>
      <c r="C55" s="133"/>
      <c r="D55" s="133"/>
      <c r="E55" s="133"/>
      <c r="F55" s="133"/>
    </row>
    <row r="56" spans="1:6" ht="13.5">
      <c r="A56" s="25" t="s">
        <v>91</v>
      </c>
      <c r="B56" s="195">
        <v>2013</v>
      </c>
      <c r="C56" s="103" t="s">
        <v>188</v>
      </c>
      <c r="D56" s="103" t="s">
        <v>189</v>
      </c>
      <c r="E56" s="103" t="s">
        <v>190</v>
      </c>
      <c r="F56" s="103" t="s">
        <v>191</v>
      </c>
    </row>
    <row r="57" ht="13.5">
      <c r="A57" s="115" t="s">
        <v>162</v>
      </c>
    </row>
    <row r="58" spans="1:6" ht="13.5">
      <c r="A58" s="115" t="s">
        <v>43</v>
      </c>
      <c r="B58" s="117">
        <v>6922000</v>
      </c>
      <c r="C58" s="117">
        <v>1698000</v>
      </c>
      <c r="D58" s="117">
        <v>1755000</v>
      </c>
      <c r="E58" s="117">
        <v>1757000</v>
      </c>
      <c r="F58" s="117">
        <v>1712000</v>
      </c>
    </row>
    <row r="59" spans="1:6" s="18" customFormat="1" ht="13.5">
      <c r="A59" s="119" t="s">
        <v>44</v>
      </c>
      <c r="B59" s="120">
        <v>4145000</v>
      </c>
      <c r="C59" s="120">
        <v>1025000</v>
      </c>
      <c r="D59" s="120">
        <v>1055000</v>
      </c>
      <c r="E59" s="120">
        <v>1055000</v>
      </c>
      <c r="F59" s="120">
        <v>1010000</v>
      </c>
    </row>
    <row r="60" spans="1:6" s="18" customFormat="1" ht="13.5">
      <c r="A60" s="119" t="s">
        <v>45</v>
      </c>
      <c r="B60" s="120">
        <v>2777000</v>
      </c>
      <c r="C60" s="120">
        <v>673000</v>
      </c>
      <c r="D60" s="120">
        <v>700000</v>
      </c>
      <c r="E60" s="120">
        <v>702000</v>
      </c>
      <c r="F60" s="120">
        <v>702000</v>
      </c>
    </row>
    <row r="61" spans="1:6" ht="13.5">
      <c r="A61" s="121" t="s">
        <v>19</v>
      </c>
      <c r="B61" s="122">
        <v>-4543000</v>
      </c>
      <c r="C61" s="122">
        <v>-1200000</v>
      </c>
      <c r="D61" s="122">
        <v>-1162000</v>
      </c>
      <c r="E61" s="122">
        <v>-1097000</v>
      </c>
      <c r="F61" s="122">
        <v>-1084000</v>
      </c>
    </row>
    <row r="62" spans="1:6" ht="13.5">
      <c r="A62" s="115" t="s">
        <v>46</v>
      </c>
      <c r="B62" s="117">
        <v>2379000</v>
      </c>
      <c r="C62" s="117">
        <v>498000</v>
      </c>
      <c r="D62" s="117">
        <v>593000</v>
      </c>
      <c r="E62" s="117">
        <v>660000</v>
      </c>
      <c r="F62" s="117">
        <v>628000</v>
      </c>
    </row>
    <row r="63" spans="1:6" ht="13.5">
      <c r="A63" s="121" t="s">
        <v>21</v>
      </c>
      <c r="B63" s="122">
        <v>-343000</v>
      </c>
      <c r="C63" s="122">
        <v>-86000</v>
      </c>
      <c r="D63" s="122">
        <v>-90000</v>
      </c>
      <c r="E63" s="122">
        <v>-88000</v>
      </c>
      <c r="F63" s="122">
        <v>-79000</v>
      </c>
    </row>
    <row r="64" spans="1:6" ht="13.5">
      <c r="A64" s="115" t="s">
        <v>23</v>
      </c>
      <c r="B64" s="117">
        <v>2036000</v>
      </c>
      <c r="C64" s="117">
        <v>412000</v>
      </c>
      <c r="D64" s="117">
        <v>503000</v>
      </c>
      <c r="E64" s="117">
        <v>572000</v>
      </c>
      <c r="F64" s="117">
        <v>549000</v>
      </c>
    </row>
    <row r="65" spans="1:6" ht="13.5">
      <c r="A65" s="121" t="s">
        <v>47</v>
      </c>
      <c r="B65" s="122">
        <v>4000</v>
      </c>
      <c r="C65" s="122">
        <v>0</v>
      </c>
      <c r="D65" s="122">
        <v>1000</v>
      </c>
      <c r="E65" s="122">
        <v>1000</v>
      </c>
      <c r="F65" s="122">
        <v>2000</v>
      </c>
    </row>
    <row r="66" spans="1:6" ht="13.5">
      <c r="A66" s="115" t="s">
        <v>48</v>
      </c>
      <c r="B66" s="117">
        <v>2040000</v>
      </c>
      <c r="C66" s="117">
        <v>412000</v>
      </c>
      <c r="D66" s="117">
        <v>504000</v>
      </c>
      <c r="E66" s="117">
        <v>573000</v>
      </c>
      <c r="F66" s="117">
        <v>551000</v>
      </c>
    </row>
    <row r="67" spans="1:6" ht="13.5">
      <c r="A67" s="121" t="s">
        <v>80</v>
      </c>
      <c r="B67" s="122">
        <v>-129000</v>
      </c>
      <c r="C67" s="122">
        <v>-27000</v>
      </c>
      <c r="D67" s="122">
        <v>-35000</v>
      </c>
      <c r="E67" s="122">
        <v>-32000</v>
      </c>
      <c r="F67" s="122">
        <v>-35000</v>
      </c>
    </row>
    <row r="68" spans="1:6" ht="13.5">
      <c r="A68" s="115" t="s">
        <v>49</v>
      </c>
      <c r="B68" s="117">
        <v>1911000</v>
      </c>
      <c r="C68" s="117">
        <v>385000</v>
      </c>
      <c r="D68" s="117">
        <v>469000</v>
      </c>
      <c r="E68" s="117">
        <v>541000</v>
      </c>
      <c r="F68" s="117">
        <v>516000</v>
      </c>
    </row>
    <row r="69" spans="1:6" s="9" customFormat="1" ht="6" customHeight="1">
      <c r="A69" s="17"/>
      <c r="B69" s="131"/>
      <c r="C69" s="131"/>
      <c r="D69" s="131"/>
      <c r="E69" s="131"/>
      <c r="F69" s="131"/>
    </row>
    <row r="70" spans="1:6" ht="13.5">
      <c r="A70" s="121" t="s">
        <v>94</v>
      </c>
      <c r="B70" s="153">
        <v>6921517.040345018</v>
      </c>
      <c r="C70" s="153">
        <v>6921517.040345018</v>
      </c>
      <c r="D70" s="114">
        <v>6960582.198651346</v>
      </c>
      <c r="E70" s="114">
        <v>6994936.038832668</v>
      </c>
      <c r="F70" s="114">
        <v>7015867.018470415</v>
      </c>
    </row>
    <row r="71" ht="13.5">
      <c r="A71" s="7"/>
    </row>
    <row r="72" spans="1:6" s="11" customFormat="1" ht="13.5">
      <c r="A72" s="25" t="s">
        <v>91</v>
      </c>
      <c r="B72" s="195">
        <v>2013</v>
      </c>
      <c r="C72" s="103" t="s">
        <v>188</v>
      </c>
      <c r="D72" s="103" t="s">
        <v>189</v>
      </c>
      <c r="E72" s="103" t="s">
        <v>190</v>
      </c>
      <c r="F72" s="103" t="s">
        <v>191</v>
      </c>
    </row>
    <row r="73" spans="1:6" ht="13.5">
      <c r="A73" s="115" t="s">
        <v>161</v>
      </c>
      <c r="B73" s="2"/>
      <c r="C73" s="2"/>
      <c r="D73" s="2"/>
      <c r="E73" s="2"/>
      <c r="F73" s="2"/>
    </row>
    <row r="74" spans="1:6" ht="13.5">
      <c r="A74" s="115" t="s">
        <v>43</v>
      </c>
      <c r="B74" s="117">
        <v>6855000</v>
      </c>
      <c r="C74" s="117">
        <v>1694000</v>
      </c>
      <c r="D74" s="117">
        <v>1746000</v>
      </c>
      <c r="E74" s="117">
        <v>1712000</v>
      </c>
      <c r="F74" s="117">
        <v>1703000</v>
      </c>
    </row>
    <row r="75" spans="1:6" s="18" customFormat="1" ht="13.5">
      <c r="A75" s="119" t="s">
        <v>44</v>
      </c>
      <c r="B75" s="120">
        <v>4078000</v>
      </c>
      <c r="C75" s="120">
        <v>1021000</v>
      </c>
      <c r="D75" s="120">
        <v>1046000</v>
      </c>
      <c r="E75" s="120">
        <v>1010000</v>
      </c>
      <c r="F75" s="120">
        <v>1001000</v>
      </c>
    </row>
    <row r="76" spans="1:6" s="18" customFormat="1" ht="13.5">
      <c r="A76" s="119" t="s">
        <v>45</v>
      </c>
      <c r="B76" s="120">
        <v>2777000</v>
      </c>
      <c r="C76" s="120">
        <v>673000</v>
      </c>
      <c r="D76" s="120">
        <v>700000</v>
      </c>
      <c r="E76" s="120">
        <v>702000</v>
      </c>
      <c r="F76" s="120">
        <v>702000</v>
      </c>
    </row>
    <row r="77" spans="1:6" ht="13.5">
      <c r="A77" s="121" t="s">
        <v>19</v>
      </c>
      <c r="B77" s="122">
        <v>-4543000</v>
      </c>
      <c r="C77" s="122">
        <v>-1200000</v>
      </c>
      <c r="D77" s="122">
        <v>-1162000</v>
      </c>
      <c r="E77" s="122">
        <v>-1097000</v>
      </c>
      <c r="F77" s="122">
        <v>-1084000</v>
      </c>
    </row>
    <row r="78" spans="1:6" ht="13.5">
      <c r="A78" s="115" t="s">
        <v>46</v>
      </c>
      <c r="B78" s="117">
        <v>2312000</v>
      </c>
      <c r="C78" s="117">
        <v>494000</v>
      </c>
      <c r="D78" s="117">
        <v>584000</v>
      </c>
      <c r="E78" s="117">
        <v>615000</v>
      </c>
      <c r="F78" s="117">
        <v>619000</v>
      </c>
    </row>
    <row r="79" spans="1:6" ht="13.5">
      <c r="A79" s="121" t="s">
        <v>21</v>
      </c>
      <c r="B79" s="122">
        <v>-343000</v>
      </c>
      <c r="C79" s="122">
        <v>-86000</v>
      </c>
      <c r="D79" s="122">
        <v>-90000</v>
      </c>
      <c r="E79" s="122">
        <v>-88000</v>
      </c>
      <c r="F79" s="122">
        <v>-79000</v>
      </c>
    </row>
    <row r="80" spans="1:6" ht="13.5">
      <c r="A80" s="115" t="s">
        <v>23</v>
      </c>
      <c r="B80" s="117">
        <v>1969000</v>
      </c>
      <c r="C80" s="117">
        <v>408000</v>
      </c>
      <c r="D80" s="117">
        <v>494000</v>
      </c>
      <c r="E80" s="117">
        <v>527000</v>
      </c>
      <c r="F80" s="117">
        <v>540000</v>
      </c>
    </row>
    <row r="81" spans="1:6" ht="13.5">
      <c r="A81" s="121" t="s">
        <v>47</v>
      </c>
      <c r="B81" s="122">
        <v>4000</v>
      </c>
      <c r="C81" s="122">
        <v>0</v>
      </c>
      <c r="D81" s="122">
        <v>1000</v>
      </c>
      <c r="E81" s="122">
        <v>1000</v>
      </c>
      <c r="F81" s="122">
        <v>2000</v>
      </c>
    </row>
    <row r="82" spans="1:6" ht="13.5">
      <c r="A82" s="115" t="s">
        <v>48</v>
      </c>
      <c r="B82" s="117">
        <v>1973000</v>
      </c>
      <c r="C82" s="117">
        <v>408000</v>
      </c>
      <c r="D82" s="117">
        <v>495000</v>
      </c>
      <c r="E82" s="117">
        <v>528000</v>
      </c>
      <c r="F82" s="117">
        <v>542000</v>
      </c>
    </row>
    <row r="83" spans="1:6" ht="13.5">
      <c r="A83" s="121" t="s">
        <v>80</v>
      </c>
      <c r="B83" s="122">
        <v>-129000</v>
      </c>
      <c r="C83" s="122">
        <v>-27000</v>
      </c>
      <c r="D83" s="122">
        <v>-35000</v>
      </c>
      <c r="E83" s="122">
        <v>-32000</v>
      </c>
      <c r="F83" s="122">
        <v>-35000</v>
      </c>
    </row>
    <row r="84" spans="1:6" ht="13.5">
      <c r="A84" s="115" t="s">
        <v>49</v>
      </c>
      <c r="B84" s="117">
        <v>1844000</v>
      </c>
      <c r="C84" s="117">
        <v>381000</v>
      </c>
      <c r="D84" s="117">
        <v>460000</v>
      </c>
      <c r="E84" s="117">
        <v>496000</v>
      </c>
      <c r="F84" s="117">
        <v>507000</v>
      </c>
    </row>
    <row r="85" spans="1:6" s="9" customFormat="1" ht="6" customHeight="1">
      <c r="A85" s="17"/>
      <c r="B85" s="131"/>
      <c r="C85" s="131"/>
      <c r="D85" s="131"/>
      <c r="E85" s="131"/>
      <c r="F85" s="131"/>
    </row>
    <row r="86" spans="1:6" ht="13.5">
      <c r="A86" s="121" t="s">
        <v>94</v>
      </c>
      <c r="B86" s="153">
        <v>6921517.040345018</v>
      </c>
      <c r="C86" s="153">
        <v>6921517.040345018</v>
      </c>
      <c r="D86" s="114">
        <v>6960582.198651346</v>
      </c>
      <c r="E86" s="114">
        <v>6994936.038832668</v>
      </c>
      <c r="F86" s="114">
        <v>7015867.018470415</v>
      </c>
    </row>
    <row r="87" ht="13.5">
      <c r="A87" s="7"/>
    </row>
    <row r="88" spans="1:6" s="11" customFormat="1" ht="13.5">
      <c r="A88" s="25" t="s">
        <v>91</v>
      </c>
      <c r="B88" s="195">
        <v>2013</v>
      </c>
      <c r="C88" s="103" t="s">
        <v>188</v>
      </c>
      <c r="D88" s="103" t="s">
        <v>189</v>
      </c>
      <c r="E88" s="103" t="s">
        <v>190</v>
      </c>
      <c r="F88" s="103" t="s">
        <v>191</v>
      </c>
    </row>
    <row r="89" ht="13.5">
      <c r="A89" s="115" t="s">
        <v>95</v>
      </c>
    </row>
    <row r="90" spans="1:6" ht="13.5">
      <c r="A90" s="115" t="s">
        <v>43</v>
      </c>
      <c r="B90" s="117">
        <v>6675000</v>
      </c>
      <c r="C90" s="117">
        <v>1640000</v>
      </c>
      <c r="D90" s="117">
        <v>1692000</v>
      </c>
      <c r="E90" s="117">
        <v>1695000</v>
      </c>
      <c r="F90" s="117">
        <v>1648000</v>
      </c>
    </row>
    <row r="91" spans="1:6" ht="13.5">
      <c r="A91" s="121" t="s">
        <v>19</v>
      </c>
      <c r="B91" s="122">
        <v>-4427000</v>
      </c>
      <c r="C91" s="122">
        <v>-1171000</v>
      </c>
      <c r="D91" s="122">
        <v>-1133000</v>
      </c>
      <c r="E91" s="122">
        <v>-1067000</v>
      </c>
      <c r="F91" s="122">
        <v>-1056000</v>
      </c>
    </row>
    <row r="92" spans="1:6" ht="13.5">
      <c r="A92" s="115" t="s">
        <v>46</v>
      </c>
      <c r="B92" s="117">
        <v>2248000</v>
      </c>
      <c r="C92" s="117">
        <v>469000</v>
      </c>
      <c r="D92" s="117">
        <v>559000</v>
      </c>
      <c r="E92" s="117">
        <v>628000</v>
      </c>
      <c r="F92" s="117">
        <v>592000</v>
      </c>
    </row>
    <row r="93" spans="1:6" ht="13.5">
      <c r="A93" s="121" t="s">
        <v>21</v>
      </c>
      <c r="B93" s="122">
        <v>-341000</v>
      </c>
      <c r="C93" s="122">
        <v>-85000</v>
      </c>
      <c r="D93" s="122">
        <v>-90000</v>
      </c>
      <c r="E93" s="122">
        <v>-88000</v>
      </c>
      <c r="F93" s="122">
        <v>-78000</v>
      </c>
    </row>
    <row r="94" spans="1:6" ht="13.5">
      <c r="A94" s="115" t="s">
        <v>23</v>
      </c>
      <c r="B94" s="117">
        <v>1907000</v>
      </c>
      <c r="C94" s="117">
        <v>384000</v>
      </c>
      <c r="D94" s="117">
        <v>469000</v>
      </c>
      <c r="E94" s="117">
        <v>540000</v>
      </c>
      <c r="F94" s="117">
        <v>514000</v>
      </c>
    </row>
    <row r="95" spans="1:6" ht="13.5">
      <c r="A95" s="121" t="s">
        <v>47</v>
      </c>
      <c r="B95" s="122">
        <v>4000</v>
      </c>
      <c r="C95" s="122">
        <v>1000</v>
      </c>
      <c r="D95" s="122">
        <v>0</v>
      </c>
      <c r="E95" s="122">
        <v>1000</v>
      </c>
      <c r="F95" s="122">
        <v>2000</v>
      </c>
    </row>
    <row r="96" spans="1:6" ht="13.5">
      <c r="A96" s="115" t="s">
        <v>29</v>
      </c>
      <c r="B96" s="117">
        <v>1911000</v>
      </c>
      <c r="C96" s="117">
        <v>385000</v>
      </c>
      <c r="D96" s="117">
        <v>469000</v>
      </c>
      <c r="E96" s="117">
        <v>541000</v>
      </c>
      <c r="F96" s="117">
        <v>516000</v>
      </c>
    </row>
    <row r="97" spans="1:6" s="9" customFormat="1" ht="6" customHeight="1">
      <c r="A97" s="17"/>
      <c r="B97" s="131"/>
      <c r="C97" s="131"/>
      <c r="D97" s="131"/>
      <c r="E97" s="131"/>
      <c r="F97" s="131"/>
    </row>
    <row r="98" spans="1:6" ht="13.5">
      <c r="A98" s="121" t="s">
        <v>94</v>
      </c>
      <c r="B98" s="153">
        <v>6921517.040345018</v>
      </c>
      <c r="C98" s="153">
        <v>6921517.040345018</v>
      </c>
      <c r="D98" s="114">
        <v>6960582.198651346</v>
      </c>
      <c r="E98" s="114">
        <v>6994936.038832668</v>
      </c>
      <c r="F98" s="114">
        <v>7015867.018470415</v>
      </c>
    </row>
    <row r="99" ht="13.5">
      <c r="A99" s="7"/>
    </row>
    <row r="100" spans="1:6" ht="13.5">
      <c r="A100" s="25" t="s">
        <v>91</v>
      </c>
      <c r="B100" s="195">
        <v>2013</v>
      </c>
      <c r="C100" s="103" t="s">
        <v>188</v>
      </c>
      <c r="D100" s="103" t="s">
        <v>189</v>
      </c>
      <c r="E100" s="103" t="s">
        <v>190</v>
      </c>
      <c r="F100" s="103" t="s">
        <v>191</v>
      </c>
    </row>
    <row r="101" ht="13.5">
      <c r="A101" s="115" t="s">
        <v>160</v>
      </c>
    </row>
    <row r="102" spans="1:6" ht="13.5">
      <c r="A102" s="104" t="s">
        <v>43</v>
      </c>
      <c r="B102" s="117">
        <v>3239000</v>
      </c>
      <c r="C102" s="117">
        <v>817000</v>
      </c>
      <c r="D102" s="117">
        <v>793000</v>
      </c>
      <c r="E102" s="117">
        <v>811000</v>
      </c>
      <c r="F102" s="117">
        <v>818000</v>
      </c>
    </row>
    <row r="103" spans="1:6" ht="13.5">
      <c r="A103" s="89" t="s">
        <v>19</v>
      </c>
      <c r="B103" s="122">
        <v>-1781000</v>
      </c>
      <c r="C103" s="122">
        <v>-467000</v>
      </c>
      <c r="D103" s="122">
        <v>-435000</v>
      </c>
      <c r="E103" s="122">
        <v>-441000</v>
      </c>
      <c r="F103" s="122">
        <v>-438000</v>
      </c>
    </row>
    <row r="104" spans="1:6" ht="13.5">
      <c r="A104" s="104" t="s">
        <v>46</v>
      </c>
      <c r="B104" s="117">
        <v>1458000</v>
      </c>
      <c r="C104" s="117">
        <v>350000</v>
      </c>
      <c r="D104" s="117">
        <v>358000</v>
      </c>
      <c r="E104" s="117">
        <v>370000</v>
      </c>
      <c r="F104" s="117">
        <v>380000</v>
      </c>
    </row>
    <row r="105" spans="1:6" ht="13.5">
      <c r="A105" s="89" t="s">
        <v>21</v>
      </c>
      <c r="B105" s="122">
        <v>-1205000</v>
      </c>
      <c r="C105" s="122">
        <v>-327000</v>
      </c>
      <c r="D105" s="122">
        <v>-287000</v>
      </c>
      <c r="E105" s="122">
        <v>-295000</v>
      </c>
      <c r="F105" s="122">
        <v>-296000</v>
      </c>
    </row>
    <row r="106" spans="1:6" ht="13.5">
      <c r="A106" s="104" t="s">
        <v>23</v>
      </c>
      <c r="B106" s="117">
        <v>253000</v>
      </c>
      <c r="C106" s="117">
        <v>23000</v>
      </c>
      <c r="D106" s="117">
        <v>71000</v>
      </c>
      <c r="E106" s="117">
        <v>75000</v>
      </c>
      <c r="F106" s="117">
        <v>84000</v>
      </c>
    </row>
    <row r="107" spans="1:6" ht="13.5">
      <c r="A107" s="121" t="s">
        <v>47</v>
      </c>
      <c r="B107" s="122">
        <v>0</v>
      </c>
      <c r="C107" s="122">
        <v>0</v>
      </c>
      <c r="D107" s="122">
        <v>0</v>
      </c>
      <c r="E107" s="122">
        <v>0</v>
      </c>
      <c r="F107" s="122">
        <v>0</v>
      </c>
    </row>
    <row r="108" spans="1:6" ht="13.5">
      <c r="A108" s="104" t="s">
        <v>48</v>
      </c>
      <c r="B108" s="117">
        <v>253000</v>
      </c>
      <c r="C108" s="117">
        <v>23000</v>
      </c>
      <c r="D108" s="117">
        <v>71000</v>
      </c>
      <c r="E108" s="117">
        <v>75000</v>
      </c>
      <c r="F108" s="117">
        <v>84000</v>
      </c>
    </row>
    <row r="109" spans="1:6" ht="13.5">
      <c r="A109" s="121" t="s">
        <v>80</v>
      </c>
      <c r="B109" s="122">
        <v>-19000</v>
      </c>
      <c r="C109" s="122">
        <v>-4000</v>
      </c>
      <c r="D109" s="122">
        <v>-5000</v>
      </c>
      <c r="E109" s="122">
        <v>-5000</v>
      </c>
      <c r="F109" s="122">
        <v>-5000</v>
      </c>
    </row>
    <row r="110" spans="1:6" ht="13.5">
      <c r="A110" s="104" t="s">
        <v>79</v>
      </c>
      <c r="B110" s="117">
        <v>234000</v>
      </c>
      <c r="C110" s="117">
        <v>19000</v>
      </c>
      <c r="D110" s="117">
        <v>66000</v>
      </c>
      <c r="E110" s="117">
        <v>70000</v>
      </c>
      <c r="F110" s="117">
        <v>79000</v>
      </c>
    </row>
    <row r="111" spans="1:6" s="9" customFormat="1" ht="6" customHeight="1">
      <c r="A111" s="17"/>
      <c r="B111" s="131"/>
      <c r="C111" s="131"/>
      <c r="D111" s="131"/>
      <c r="E111" s="131"/>
      <c r="F111" s="131"/>
    </row>
    <row r="112" spans="1:6" ht="13.5">
      <c r="A112" s="121" t="s">
        <v>94</v>
      </c>
      <c r="B112" s="153">
        <v>6015386.303823922</v>
      </c>
      <c r="C112" s="153">
        <v>6015386.303823922</v>
      </c>
      <c r="D112" s="114">
        <v>6055251.6107489215</v>
      </c>
      <c r="E112" s="114">
        <v>6116438.492703921</v>
      </c>
      <c r="F112" s="114">
        <v>6174567.352248921</v>
      </c>
    </row>
    <row r="113" ht="13.5">
      <c r="A113" s="7"/>
    </row>
    <row r="114" spans="1:6" s="11" customFormat="1" ht="13.5">
      <c r="A114" s="25" t="s">
        <v>91</v>
      </c>
      <c r="B114" s="195">
        <v>2013</v>
      </c>
      <c r="C114" s="103" t="s">
        <v>188</v>
      </c>
      <c r="D114" s="103" t="s">
        <v>189</v>
      </c>
      <c r="E114" s="103" t="s">
        <v>190</v>
      </c>
      <c r="F114" s="103" t="s">
        <v>191</v>
      </c>
    </row>
    <row r="115" ht="13.5">
      <c r="A115" s="115" t="s">
        <v>96</v>
      </c>
    </row>
    <row r="116" spans="1:6" ht="13.5">
      <c r="A116" s="104" t="s">
        <v>43</v>
      </c>
      <c r="B116" s="117">
        <v>3190000</v>
      </c>
      <c r="C116" s="117">
        <v>805000</v>
      </c>
      <c r="D116" s="117">
        <v>780000</v>
      </c>
      <c r="E116" s="117">
        <v>799000</v>
      </c>
      <c r="F116" s="117">
        <v>806000</v>
      </c>
    </row>
    <row r="117" spans="1:6" ht="13.5">
      <c r="A117" s="89" t="s">
        <v>19</v>
      </c>
      <c r="B117" s="122">
        <v>-1752000</v>
      </c>
      <c r="C117" s="122">
        <v>-460000</v>
      </c>
      <c r="D117" s="122">
        <v>-427000</v>
      </c>
      <c r="E117" s="122">
        <v>-434000</v>
      </c>
      <c r="F117" s="122">
        <v>-431000</v>
      </c>
    </row>
    <row r="118" spans="1:6" ht="13.5">
      <c r="A118" s="104" t="s">
        <v>46</v>
      </c>
      <c r="B118" s="117">
        <v>1438000</v>
      </c>
      <c r="C118" s="117">
        <v>345000</v>
      </c>
      <c r="D118" s="117">
        <v>353000</v>
      </c>
      <c r="E118" s="117">
        <v>365000</v>
      </c>
      <c r="F118" s="117">
        <v>375000</v>
      </c>
    </row>
    <row r="119" spans="1:6" ht="13.5">
      <c r="A119" s="89" t="s">
        <v>21</v>
      </c>
      <c r="B119" s="122">
        <v>-1204000</v>
      </c>
      <c r="C119" s="122">
        <v>-326000</v>
      </c>
      <c r="D119" s="122">
        <v>-287000</v>
      </c>
      <c r="E119" s="122">
        <v>-295000</v>
      </c>
      <c r="F119" s="122">
        <v>-296000</v>
      </c>
    </row>
    <row r="120" spans="1:6" ht="13.5">
      <c r="A120" s="104" t="s">
        <v>23</v>
      </c>
      <c r="B120" s="117">
        <v>234000</v>
      </c>
      <c r="C120" s="117">
        <v>19000</v>
      </c>
      <c r="D120" s="117">
        <v>66000</v>
      </c>
      <c r="E120" s="117">
        <v>70000</v>
      </c>
      <c r="F120" s="117">
        <v>79000</v>
      </c>
    </row>
    <row r="121" spans="1:6" ht="13.5">
      <c r="A121" s="121" t="s">
        <v>47</v>
      </c>
      <c r="B121" s="122">
        <v>0</v>
      </c>
      <c r="C121" s="122">
        <v>0</v>
      </c>
      <c r="D121" s="122">
        <v>0</v>
      </c>
      <c r="E121" s="122">
        <v>0</v>
      </c>
      <c r="F121" s="122">
        <v>0</v>
      </c>
    </row>
    <row r="122" spans="1:6" ht="13.5">
      <c r="A122" s="104" t="s">
        <v>29</v>
      </c>
      <c r="B122" s="117">
        <v>234000</v>
      </c>
      <c r="C122" s="117">
        <v>19000</v>
      </c>
      <c r="D122" s="117">
        <v>66000</v>
      </c>
      <c r="E122" s="117">
        <v>70000</v>
      </c>
      <c r="F122" s="117">
        <v>79000</v>
      </c>
    </row>
    <row r="123" spans="1:6" s="9" customFormat="1" ht="6" customHeight="1">
      <c r="A123" s="17"/>
      <c r="B123" s="131"/>
      <c r="C123" s="131"/>
      <c r="D123" s="131"/>
      <c r="E123" s="131"/>
      <c r="F123" s="131"/>
    </row>
    <row r="124" spans="1:6" ht="13.5">
      <c r="A124" s="121" t="s">
        <v>94</v>
      </c>
      <c r="B124" s="153">
        <v>6015386.303823922</v>
      </c>
      <c r="C124" s="153">
        <v>6015386.303823922</v>
      </c>
      <c r="D124" s="114">
        <v>6055251.6107489215</v>
      </c>
      <c r="E124" s="114">
        <v>6116438.492703921</v>
      </c>
      <c r="F124" s="114">
        <v>6174567.352248921</v>
      </c>
    </row>
    <row r="125" ht="13.5">
      <c r="A125" s="7"/>
    </row>
    <row r="126" spans="1:6" s="9" customFormat="1" ht="13.5">
      <c r="A126" s="25" t="s">
        <v>91</v>
      </c>
      <c r="B126" s="195">
        <v>2013</v>
      </c>
      <c r="C126" s="103" t="s">
        <v>188</v>
      </c>
      <c r="D126" s="103" t="s">
        <v>189</v>
      </c>
      <c r="E126" s="103" t="s">
        <v>190</v>
      </c>
      <c r="F126" s="103" t="s">
        <v>191</v>
      </c>
    </row>
    <row r="127" ht="13.5">
      <c r="A127" s="115" t="s">
        <v>159</v>
      </c>
    </row>
    <row r="128" spans="1:6" ht="13.5">
      <c r="A128" s="104" t="s">
        <v>43</v>
      </c>
      <c r="B128" s="117">
        <v>3237000</v>
      </c>
      <c r="C128" s="117">
        <v>805000</v>
      </c>
      <c r="D128" s="117">
        <v>817000</v>
      </c>
      <c r="E128" s="117">
        <v>805000</v>
      </c>
      <c r="F128" s="117">
        <v>810000</v>
      </c>
    </row>
    <row r="129" spans="1:6" ht="13.5">
      <c r="A129" s="89" t="s">
        <v>19</v>
      </c>
      <c r="B129" s="122">
        <v>-2406000</v>
      </c>
      <c r="C129" s="122">
        <v>-604000</v>
      </c>
      <c r="D129" s="122">
        <v>-602000</v>
      </c>
      <c r="E129" s="122">
        <v>-612000</v>
      </c>
      <c r="F129" s="122">
        <v>-588000</v>
      </c>
    </row>
    <row r="130" spans="1:6" ht="13.5">
      <c r="A130" s="104" t="s">
        <v>46</v>
      </c>
      <c r="B130" s="117">
        <v>831000</v>
      </c>
      <c r="C130" s="117">
        <v>201000</v>
      </c>
      <c r="D130" s="117">
        <v>215000</v>
      </c>
      <c r="E130" s="117">
        <v>193000</v>
      </c>
      <c r="F130" s="117">
        <v>222000</v>
      </c>
    </row>
    <row r="131" spans="1:6" ht="13.5">
      <c r="A131" s="89" t="s">
        <v>21</v>
      </c>
      <c r="B131" s="122">
        <v>-142000</v>
      </c>
      <c r="C131" s="122">
        <v>-48000</v>
      </c>
      <c r="D131" s="122">
        <v>-30000</v>
      </c>
      <c r="E131" s="122">
        <v>-43000</v>
      </c>
      <c r="F131" s="122">
        <v>-21000</v>
      </c>
    </row>
    <row r="132" spans="1:6" ht="13.5">
      <c r="A132" s="104" t="s">
        <v>23</v>
      </c>
      <c r="B132" s="117">
        <v>689000</v>
      </c>
      <c r="C132" s="117">
        <v>153000</v>
      </c>
      <c r="D132" s="117">
        <v>185000</v>
      </c>
      <c r="E132" s="117">
        <v>150000</v>
      </c>
      <c r="F132" s="117">
        <v>201000</v>
      </c>
    </row>
    <row r="133" spans="1:6" ht="13.5">
      <c r="A133" s="121" t="s">
        <v>81</v>
      </c>
      <c r="B133" s="122">
        <v>16000</v>
      </c>
      <c r="C133" s="122">
        <v>-1000</v>
      </c>
      <c r="D133" s="122">
        <v>4000</v>
      </c>
      <c r="E133" s="122">
        <v>10000</v>
      </c>
      <c r="F133" s="122">
        <v>3000</v>
      </c>
    </row>
    <row r="134" spans="1:6" ht="13.5">
      <c r="A134" s="89" t="s">
        <v>26</v>
      </c>
      <c r="B134" s="122">
        <v>-3000</v>
      </c>
      <c r="C134" s="122">
        <v>0</v>
      </c>
      <c r="D134" s="122">
        <v>-1000</v>
      </c>
      <c r="E134" s="122">
        <v>-3000</v>
      </c>
      <c r="F134" s="122">
        <v>1000</v>
      </c>
    </row>
    <row r="135" spans="1:6" ht="13.5">
      <c r="A135" s="104" t="s">
        <v>48</v>
      </c>
      <c r="B135" s="117">
        <v>702000</v>
      </c>
      <c r="C135" s="117">
        <v>152000</v>
      </c>
      <c r="D135" s="117">
        <v>188000</v>
      </c>
      <c r="E135" s="117">
        <v>157000</v>
      </c>
      <c r="F135" s="117">
        <v>205000</v>
      </c>
    </row>
    <row r="136" spans="1:6" ht="13.5">
      <c r="A136" s="121" t="s">
        <v>80</v>
      </c>
      <c r="B136" s="122">
        <v>-64000</v>
      </c>
      <c r="C136" s="122">
        <v>-19000</v>
      </c>
      <c r="D136" s="122">
        <v>-14000</v>
      </c>
      <c r="E136" s="122">
        <v>-15000</v>
      </c>
      <c r="F136" s="122">
        <v>-16000</v>
      </c>
    </row>
    <row r="137" spans="1:6" ht="13.5">
      <c r="A137" s="104" t="s">
        <v>164</v>
      </c>
      <c r="B137" s="117">
        <v>638000</v>
      </c>
      <c r="C137" s="117">
        <v>133000</v>
      </c>
      <c r="D137" s="117">
        <v>174000</v>
      </c>
      <c r="E137" s="117">
        <v>142000</v>
      </c>
      <c r="F137" s="117">
        <v>189000</v>
      </c>
    </row>
    <row r="138" spans="1:6" s="9" customFormat="1" ht="6" customHeight="1">
      <c r="A138" s="17"/>
      <c r="B138" s="131"/>
      <c r="C138" s="131"/>
      <c r="D138" s="131"/>
      <c r="E138" s="131"/>
      <c r="F138" s="131"/>
    </row>
    <row r="139" spans="1:6" ht="13.5">
      <c r="A139" s="121" t="s">
        <v>94</v>
      </c>
      <c r="B139" s="153">
        <v>3290890.5530225</v>
      </c>
      <c r="C139" s="153">
        <v>3290890.5530225</v>
      </c>
      <c r="D139" s="114">
        <v>3316755.1887000003</v>
      </c>
      <c r="E139" s="114">
        <v>3335834.0648600003</v>
      </c>
      <c r="F139" s="114">
        <v>3415180.1419399995</v>
      </c>
    </row>
    <row r="140" ht="13.5">
      <c r="A140" s="7"/>
    </row>
    <row r="141" spans="1:6" s="9" customFormat="1" ht="13.5">
      <c r="A141" s="25" t="s">
        <v>91</v>
      </c>
      <c r="B141" s="195">
        <v>2013</v>
      </c>
      <c r="C141" s="103" t="s">
        <v>188</v>
      </c>
      <c r="D141" s="103" t="s">
        <v>189</v>
      </c>
      <c r="E141" s="103" t="s">
        <v>190</v>
      </c>
      <c r="F141" s="103" t="s">
        <v>191</v>
      </c>
    </row>
    <row r="142" ht="13.5">
      <c r="A142" s="115" t="s">
        <v>123</v>
      </c>
    </row>
    <row r="143" spans="1:6" ht="13.5">
      <c r="A143" s="104" t="s">
        <v>43</v>
      </c>
      <c r="B143" s="117">
        <v>3088000</v>
      </c>
      <c r="C143" s="117">
        <v>765000</v>
      </c>
      <c r="D143" s="117">
        <v>782000</v>
      </c>
      <c r="E143" s="117">
        <v>767000</v>
      </c>
      <c r="F143" s="117">
        <v>774000</v>
      </c>
    </row>
    <row r="144" spans="1:6" ht="13.5">
      <c r="A144" s="89" t="s">
        <v>19</v>
      </c>
      <c r="B144" s="122">
        <v>-2323000</v>
      </c>
      <c r="C144" s="122">
        <v>-582000</v>
      </c>
      <c r="D144" s="122">
        <v>-582000</v>
      </c>
      <c r="E144" s="122">
        <v>-590000</v>
      </c>
      <c r="F144" s="122">
        <v>-569000</v>
      </c>
    </row>
    <row r="145" spans="1:6" ht="13.5">
      <c r="A145" s="104" t="s">
        <v>46</v>
      </c>
      <c r="B145" s="117">
        <v>765000</v>
      </c>
      <c r="C145" s="117">
        <v>183000</v>
      </c>
      <c r="D145" s="117">
        <v>200000</v>
      </c>
      <c r="E145" s="117">
        <v>177000</v>
      </c>
      <c r="F145" s="117">
        <v>205000</v>
      </c>
    </row>
    <row r="146" spans="1:6" ht="13.5">
      <c r="A146" s="89" t="s">
        <v>21</v>
      </c>
      <c r="B146" s="122">
        <v>-140000</v>
      </c>
      <c r="C146" s="122">
        <v>-49000</v>
      </c>
      <c r="D146" s="122">
        <v>-29000</v>
      </c>
      <c r="E146" s="122">
        <v>-42000</v>
      </c>
      <c r="F146" s="122">
        <v>-20000</v>
      </c>
    </row>
    <row r="147" spans="1:6" ht="13.5">
      <c r="A147" s="104" t="s">
        <v>23</v>
      </c>
      <c r="B147" s="117">
        <v>625000</v>
      </c>
      <c r="C147" s="117">
        <v>134000</v>
      </c>
      <c r="D147" s="117">
        <v>171000</v>
      </c>
      <c r="E147" s="117">
        <v>135000</v>
      </c>
      <c r="F147" s="117">
        <v>185000</v>
      </c>
    </row>
    <row r="148" spans="1:6" ht="13.5">
      <c r="A148" s="121" t="s">
        <v>81</v>
      </c>
      <c r="B148" s="122">
        <v>16000</v>
      </c>
      <c r="C148" s="122">
        <v>-1000</v>
      </c>
      <c r="D148" s="122">
        <v>4000</v>
      </c>
      <c r="E148" s="122">
        <v>10000</v>
      </c>
      <c r="F148" s="122">
        <v>3000</v>
      </c>
    </row>
    <row r="149" spans="1:6" ht="13.5">
      <c r="A149" s="89" t="s">
        <v>26</v>
      </c>
      <c r="B149" s="122">
        <v>-3000</v>
      </c>
      <c r="C149" s="122">
        <v>0</v>
      </c>
      <c r="D149" s="122">
        <v>-1000</v>
      </c>
      <c r="E149" s="122">
        <v>-3000</v>
      </c>
      <c r="F149" s="122">
        <v>1000</v>
      </c>
    </row>
    <row r="150" spans="1:6" ht="13.5">
      <c r="A150" s="104" t="s">
        <v>29</v>
      </c>
      <c r="B150" s="117">
        <v>638000</v>
      </c>
      <c r="C150" s="117">
        <v>133000</v>
      </c>
      <c r="D150" s="117">
        <v>174000</v>
      </c>
      <c r="E150" s="117">
        <v>142000</v>
      </c>
      <c r="F150" s="117">
        <v>189000</v>
      </c>
    </row>
    <row r="151" spans="1:6" s="9" customFormat="1" ht="6" customHeight="1">
      <c r="A151" s="17"/>
      <c r="B151" s="131"/>
      <c r="C151" s="131"/>
      <c r="D151" s="131"/>
      <c r="E151" s="131"/>
      <c r="F151" s="131"/>
    </row>
    <row r="152" spans="1:6" ht="13.5">
      <c r="A152" s="121" t="s">
        <v>94</v>
      </c>
      <c r="B152" s="153">
        <v>3290890.5530225</v>
      </c>
      <c r="C152" s="153">
        <v>3290890.5530225</v>
      </c>
      <c r="D152" s="114">
        <v>3316755.1887000003</v>
      </c>
      <c r="E152" s="114">
        <v>3335834.0648600003</v>
      </c>
      <c r="F152" s="114">
        <v>3415180.1419399995</v>
      </c>
    </row>
    <row r="153" ht="13.5">
      <c r="A153" s="7"/>
    </row>
    <row r="154" spans="1:6" s="9" customFormat="1" ht="13.5">
      <c r="A154" s="25" t="s">
        <v>91</v>
      </c>
      <c r="B154" s="196">
        <v>2013</v>
      </c>
      <c r="C154" s="123" t="s">
        <v>188</v>
      </c>
      <c r="D154" s="123" t="s">
        <v>189</v>
      </c>
      <c r="E154" s="123" t="s">
        <v>190</v>
      </c>
      <c r="F154" s="123" t="s">
        <v>191</v>
      </c>
    </row>
    <row r="155" ht="13.5">
      <c r="A155" s="115" t="s">
        <v>169</v>
      </c>
    </row>
    <row r="156" spans="1:6" ht="13.5">
      <c r="A156" s="104" t="s">
        <v>43</v>
      </c>
      <c r="B156" s="117">
        <v>2162000</v>
      </c>
      <c r="C156" s="117">
        <v>548000</v>
      </c>
      <c r="D156" s="117">
        <v>533000</v>
      </c>
      <c r="E156" s="117">
        <v>550000</v>
      </c>
      <c r="F156" s="117">
        <v>531000</v>
      </c>
    </row>
    <row r="157" spans="1:6" ht="13.5">
      <c r="A157" s="89" t="s">
        <v>19</v>
      </c>
      <c r="B157" s="122">
        <v>-1249000</v>
      </c>
      <c r="C157" s="122">
        <v>-327000</v>
      </c>
      <c r="D157" s="122">
        <v>-306000</v>
      </c>
      <c r="E157" s="122">
        <v>-310000</v>
      </c>
      <c r="F157" s="122">
        <v>-306000</v>
      </c>
    </row>
    <row r="158" spans="1:6" ht="13.5">
      <c r="A158" s="104" t="s">
        <v>46</v>
      </c>
      <c r="B158" s="117">
        <v>913000</v>
      </c>
      <c r="C158" s="117">
        <v>221000</v>
      </c>
      <c r="D158" s="117">
        <v>227000</v>
      </c>
      <c r="E158" s="117">
        <v>240000</v>
      </c>
      <c r="F158" s="117">
        <v>225000</v>
      </c>
    </row>
    <row r="159" spans="1:6" ht="13.5">
      <c r="A159" s="89" t="s">
        <v>21</v>
      </c>
      <c r="B159" s="122">
        <v>-158000</v>
      </c>
      <c r="C159" s="122">
        <v>-64000</v>
      </c>
      <c r="D159" s="122">
        <v>-35000</v>
      </c>
      <c r="E159" s="122">
        <v>-34000</v>
      </c>
      <c r="F159" s="122">
        <v>-25000</v>
      </c>
    </row>
    <row r="160" spans="1:6" ht="13.5">
      <c r="A160" s="104" t="s">
        <v>23</v>
      </c>
      <c r="B160" s="117">
        <v>755000</v>
      </c>
      <c r="C160" s="117">
        <v>157000</v>
      </c>
      <c r="D160" s="117">
        <v>192000</v>
      </c>
      <c r="E160" s="117">
        <v>206000</v>
      </c>
      <c r="F160" s="117">
        <v>200000</v>
      </c>
    </row>
    <row r="161" spans="1:6" ht="13.5">
      <c r="A161" s="121" t="s">
        <v>81</v>
      </c>
      <c r="B161" s="122">
        <v>35000</v>
      </c>
      <c r="C161" s="122">
        <v>-1000</v>
      </c>
      <c r="D161" s="122">
        <v>8000</v>
      </c>
      <c r="E161" s="122">
        <v>14000</v>
      </c>
      <c r="F161" s="122">
        <v>14000</v>
      </c>
    </row>
    <row r="162" spans="1:6" ht="13.5">
      <c r="A162" s="89" t="s">
        <v>26</v>
      </c>
      <c r="B162" s="122">
        <v>-1000</v>
      </c>
      <c r="C162" s="122">
        <v>-2000</v>
      </c>
      <c r="D162" s="122">
        <v>0</v>
      </c>
      <c r="E162" s="122">
        <v>1000</v>
      </c>
      <c r="F162" s="122">
        <v>0</v>
      </c>
    </row>
    <row r="163" spans="1:6" ht="13.5">
      <c r="A163" s="104" t="s">
        <v>48</v>
      </c>
      <c r="B163" s="117">
        <v>789000</v>
      </c>
      <c r="C163" s="117">
        <v>154000</v>
      </c>
      <c r="D163" s="117">
        <v>200000</v>
      </c>
      <c r="E163" s="117">
        <v>221000</v>
      </c>
      <c r="F163" s="117">
        <v>214000</v>
      </c>
    </row>
    <row r="164" spans="1:6" ht="13.5">
      <c r="A164" s="121" t="s">
        <v>80</v>
      </c>
      <c r="B164" s="122">
        <v>-4000</v>
      </c>
      <c r="C164" s="122">
        <v>0</v>
      </c>
      <c r="D164" s="122">
        <v>-2000</v>
      </c>
      <c r="E164" s="122">
        <v>-1000</v>
      </c>
      <c r="F164" s="122">
        <v>-1000</v>
      </c>
    </row>
    <row r="165" spans="1:6" ht="13.5">
      <c r="A165" s="104" t="s">
        <v>170</v>
      </c>
      <c r="B165" s="117">
        <v>785000</v>
      </c>
      <c r="C165" s="117">
        <v>154000</v>
      </c>
      <c r="D165" s="117">
        <v>198000</v>
      </c>
      <c r="E165" s="117">
        <v>220000</v>
      </c>
      <c r="F165" s="117">
        <v>213000</v>
      </c>
    </row>
    <row r="166" spans="1:6" s="9" customFormat="1" ht="6" customHeight="1">
      <c r="A166" s="17"/>
      <c r="B166" s="131"/>
      <c r="C166" s="131"/>
      <c r="D166" s="131"/>
      <c r="E166" s="131"/>
      <c r="F166" s="131"/>
    </row>
    <row r="167" spans="1:6" ht="13.5">
      <c r="A167" s="121" t="s">
        <v>94</v>
      </c>
      <c r="B167" s="153">
        <v>2819290.113965549</v>
      </c>
      <c r="C167" s="153">
        <v>2819290.113965549</v>
      </c>
      <c r="D167" s="114">
        <v>2838066.352181233</v>
      </c>
      <c r="E167" s="114">
        <v>2855232.1643521865</v>
      </c>
      <c r="F167" s="114">
        <v>2854082.1476899483</v>
      </c>
    </row>
    <row r="168" ht="13.5">
      <c r="A168" s="7"/>
    </row>
    <row r="169" spans="1:6" s="9" customFormat="1" ht="13.5">
      <c r="A169" s="25" t="s">
        <v>91</v>
      </c>
      <c r="B169" s="196">
        <v>2013</v>
      </c>
      <c r="C169" s="123" t="s">
        <v>188</v>
      </c>
      <c r="D169" s="123" t="s">
        <v>189</v>
      </c>
      <c r="E169" s="123" t="s">
        <v>190</v>
      </c>
      <c r="F169" s="123" t="s">
        <v>191</v>
      </c>
    </row>
    <row r="170" ht="13.5">
      <c r="A170" s="115" t="s">
        <v>171</v>
      </c>
    </row>
    <row r="171" spans="1:6" ht="13.5">
      <c r="A171" s="104" t="s">
        <v>43</v>
      </c>
      <c r="B171" s="117">
        <v>2151000</v>
      </c>
      <c r="C171" s="117">
        <v>545000</v>
      </c>
      <c r="D171" s="117">
        <v>530000</v>
      </c>
      <c r="E171" s="117">
        <v>548000</v>
      </c>
      <c r="F171" s="117">
        <v>528000</v>
      </c>
    </row>
    <row r="172" spans="1:6" ht="13.5">
      <c r="A172" s="89" t="s">
        <v>19</v>
      </c>
      <c r="B172" s="122">
        <v>-1242000</v>
      </c>
      <c r="C172" s="122">
        <v>-324000</v>
      </c>
      <c r="D172" s="122">
        <v>-305000</v>
      </c>
      <c r="E172" s="122">
        <v>-309000</v>
      </c>
      <c r="F172" s="122">
        <v>-304000</v>
      </c>
    </row>
    <row r="173" spans="1:6" ht="13.5">
      <c r="A173" s="104" t="s">
        <v>46</v>
      </c>
      <c r="B173" s="117">
        <v>909000</v>
      </c>
      <c r="C173" s="117">
        <v>221000</v>
      </c>
      <c r="D173" s="117">
        <v>225000</v>
      </c>
      <c r="E173" s="117">
        <v>239000</v>
      </c>
      <c r="F173" s="117">
        <v>224000</v>
      </c>
    </row>
    <row r="174" spans="1:6" ht="13.5">
      <c r="A174" s="89" t="s">
        <v>21</v>
      </c>
      <c r="B174" s="122">
        <v>-158000</v>
      </c>
      <c r="C174" s="122">
        <v>-64000</v>
      </c>
      <c r="D174" s="122">
        <v>-35000</v>
      </c>
      <c r="E174" s="122">
        <v>-34000</v>
      </c>
      <c r="F174" s="122">
        <v>-25000</v>
      </c>
    </row>
    <row r="175" spans="1:6" ht="13.5">
      <c r="A175" s="104" t="s">
        <v>23</v>
      </c>
      <c r="B175" s="117">
        <v>751000</v>
      </c>
      <c r="C175" s="117">
        <v>157000</v>
      </c>
      <c r="D175" s="117">
        <v>190000</v>
      </c>
      <c r="E175" s="117">
        <v>205000</v>
      </c>
      <c r="F175" s="117">
        <v>199000</v>
      </c>
    </row>
    <row r="176" spans="1:6" ht="13.5">
      <c r="A176" s="121" t="s">
        <v>81</v>
      </c>
      <c r="B176" s="122">
        <v>35000</v>
      </c>
      <c r="C176" s="122">
        <v>-1000</v>
      </c>
      <c r="D176" s="122">
        <v>8000</v>
      </c>
      <c r="E176" s="122">
        <v>14000</v>
      </c>
      <c r="F176" s="122">
        <v>14000</v>
      </c>
    </row>
    <row r="177" spans="1:6" ht="13.5">
      <c r="A177" s="89" t="s">
        <v>26</v>
      </c>
      <c r="B177" s="122">
        <v>-1000</v>
      </c>
      <c r="C177" s="122">
        <v>-2000</v>
      </c>
      <c r="D177" s="122">
        <v>0</v>
      </c>
      <c r="E177" s="122">
        <v>1000</v>
      </c>
      <c r="F177" s="122">
        <v>0</v>
      </c>
    </row>
    <row r="178" spans="1:6" ht="13.5">
      <c r="A178" s="104" t="s">
        <v>29</v>
      </c>
      <c r="B178" s="117">
        <v>785000</v>
      </c>
      <c r="C178" s="117">
        <v>154000</v>
      </c>
      <c r="D178" s="117">
        <v>198000</v>
      </c>
      <c r="E178" s="117">
        <v>220000</v>
      </c>
      <c r="F178" s="117">
        <v>213000</v>
      </c>
    </row>
    <row r="179" spans="1:6" s="9" customFormat="1" ht="6" customHeight="1">
      <c r="A179" s="17"/>
      <c r="B179" s="131"/>
      <c r="C179" s="131"/>
      <c r="D179" s="131"/>
      <c r="E179" s="131"/>
      <c r="F179" s="131"/>
    </row>
    <row r="180" spans="1:6" ht="13.5">
      <c r="A180" s="121" t="s">
        <v>94</v>
      </c>
      <c r="B180" s="153">
        <v>2819290.113965549</v>
      </c>
      <c r="C180" s="153">
        <v>2819290.113965549</v>
      </c>
      <c r="D180" s="114">
        <v>2838066.352181233</v>
      </c>
      <c r="E180" s="114">
        <v>2855232.1643521865</v>
      </c>
      <c r="F180" s="114">
        <v>2854082.1476899483</v>
      </c>
    </row>
    <row r="181" ht="13.5">
      <c r="A181" s="7"/>
    </row>
    <row r="182" spans="1:6" s="11" customFormat="1" ht="13.5">
      <c r="A182" s="25" t="s">
        <v>91</v>
      </c>
      <c r="B182" s="195">
        <v>2013</v>
      </c>
      <c r="C182" s="103" t="s">
        <v>188</v>
      </c>
      <c r="D182" s="103" t="s">
        <v>189</v>
      </c>
      <c r="E182" s="103" t="s">
        <v>190</v>
      </c>
      <c r="F182" s="103" t="s">
        <v>191</v>
      </c>
    </row>
    <row r="183" spans="1:6" ht="13.5">
      <c r="A183" s="104" t="s">
        <v>97</v>
      </c>
      <c r="B183" s="16"/>
      <c r="C183" s="16"/>
      <c r="D183" s="16"/>
      <c r="E183" s="16"/>
      <c r="F183" s="16"/>
    </row>
    <row r="184" spans="1:6" ht="13.5">
      <c r="A184" s="104" t="s">
        <v>43</v>
      </c>
      <c r="B184" s="117">
        <v>3693000</v>
      </c>
      <c r="C184" s="117">
        <v>911000</v>
      </c>
      <c r="D184" s="117">
        <v>912000</v>
      </c>
      <c r="E184" s="117">
        <v>941000</v>
      </c>
      <c r="F184" s="117">
        <v>929000</v>
      </c>
    </row>
    <row r="185" spans="1:6" ht="13.5">
      <c r="A185" s="89" t="s">
        <v>19</v>
      </c>
      <c r="B185" s="122">
        <v>-1741000</v>
      </c>
      <c r="C185" s="122">
        <v>-446000</v>
      </c>
      <c r="D185" s="122">
        <v>-413000</v>
      </c>
      <c r="E185" s="122">
        <v>-446000</v>
      </c>
      <c r="F185" s="122">
        <v>-436000</v>
      </c>
    </row>
    <row r="186" spans="1:6" ht="13.5">
      <c r="A186" s="104" t="s">
        <v>46</v>
      </c>
      <c r="B186" s="117">
        <v>1952000</v>
      </c>
      <c r="C186" s="117">
        <v>465000</v>
      </c>
      <c r="D186" s="117">
        <v>499000</v>
      </c>
      <c r="E186" s="117">
        <v>495000</v>
      </c>
      <c r="F186" s="117">
        <v>493000</v>
      </c>
    </row>
    <row r="187" spans="1:6" ht="13.5">
      <c r="A187" s="89" t="s">
        <v>21</v>
      </c>
      <c r="B187" s="122">
        <v>-1098000</v>
      </c>
      <c r="C187" s="122">
        <v>-268000</v>
      </c>
      <c r="D187" s="122">
        <v>-254000</v>
      </c>
      <c r="E187" s="122">
        <v>-293000</v>
      </c>
      <c r="F187" s="122">
        <v>-283000</v>
      </c>
    </row>
    <row r="188" spans="1:6" ht="13.5">
      <c r="A188" s="104" t="s">
        <v>23</v>
      </c>
      <c r="B188" s="117">
        <v>854000</v>
      </c>
      <c r="C188" s="117">
        <v>197000</v>
      </c>
      <c r="D188" s="117">
        <v>245000</v>
      </c>
      <c r="E188" s="117">
        <v>202000</v>
      </c>
      <c r="F188" s="117">
        <v>210000</v>
      </c>
    </row>
    <row r="189" spans="1:6" ht="13.5">
      <c r="A189" s="121" t="s">
        <v>81</v>
      </c>
      <c r="B189" s="122">
        <v>63000</v>
      </c>
      <c r="C189" s="122">
        <v>9000</v>
      </c>
      <c r="D189" s="122">
        <v>19000</v>
      </c>
      <c r="E189" s="122">
        <v>17000</v>
      </c>
      <c r="F189" s="122">
        <v>18000</v>
      </c>
    </row>
    <row r="190" spans="1:6" ht="13.5">
      <c r="A190" s="89" t="s">
        <v>26</v>
      </c>
      <c r="B190" s="122">
        <v>-8000</v>
      </c>
      <c r="C190" s="122">
        <v>-11000</v>
      </c>
      <c r="D190" s="122">
        <v>-1000</v>
      </c>
      <c r="E190" s="122">
        <v>3000</v>
      </c>
      <c r="F190" s="122">
        <v>1000</v>
      </c>
    </row>
    <row r="191" spans="1:6" ht="13.5">
      <c r="A191" s="104" t="s">
        <v>29</v>
      </c>
      <c r="B191" s="117">
        <v>909000</v>
      </c>
      <c r="C191" s="117">
        <v>195000</v>
      </c>
      <c r="D191" s="117">
        <v>263000</v>
      </c>
      <c r="E191" s="117">
        <v>222000</v>
      </c>
      <c r="F191" s="117">
        <v>229000</v>
      </c>
    </row>
    <row r="192" spans="1:6" s="9" customFormat="1" ht="6" customHeight="1">
      <c r="A192" s="17"/>
      <c r="B192" s="131"/>
      <c r="C192" s="131"/>
      <c r="D192" s="131"/>
      <c r="E192" s="131"/>
      <c r="F192" s="131"/>
    </row>
    <row r="193" spans="1:6" ht="13.5">
      <c r="A193" s="121" t="s">
        <v>94</v>
      </c>
      <c r="B193" s="185">
        <v>3183057.747490335</v>
      </c>
      <c r="C193" s="185">
        <v>3183057.747490335</v>
      </c>
      <c r="D193" s="186">
        <v>3188604.3578605936</v>
      </c>
      <c r="E193" s="186">
        <v>3171682.8915922605</v>
      </c>
      <c r="F193" s="186">
        <v>3172637.9596072603</v>
      </c>
    </row>
    <row r="194" ht="13.5">
      <c r="A194" s="7"/>
    </row>
    <row r="195" spans="1:6" s="9" customFormat="1" ht="13.5">
      <c r="A195" s="25" t="s">
        <v>91</v>
      </c>
      <c r="B195" s="195">
        <v>2013</v>
      </c>
      <c r="C195" s="103" t="s">
        <v>188</v>
      </c>
      <c r="D195" s="103" t="s">
        <v>189</v>
      </c>
      <c r="E195" s="103" t="s">
        <v>190</v>
      </c>
      <c r="F195" s="103" t="s">
        <v>191</v>
      </c>
    </row>
    <row r="196" ht="13.5">
      <c r="A196" s="104" t="s">
        <v>227</v>
      </c>
    </row>
    <row r="197" spans="1:6" ht="13.5">
      <c r="A197" s="104" t="s">
        <v>43</v>
      </c>
      <c r="B197" s="117">
        <v>2086000</v>
      </c>
      <c r="C197" s="117">
        <v>476000</v>
      </c>
      <c r="D197" s="117">
        <v>476000</v>
      </c>
      <c r="E197" s="117">
        <v>572000</v>
      </c>
      <c r="F197" s="117">
        <v>562000</v>
      </c>
    </row>
    <row r="198" spans="1:6" ht="13.5">
      <c r="A198" s="89" t="s">
        <v>19</v>
      </c>
      <c r="B198" s="122">
        <v>-1479000</v>
      </c>
      <c r="C198" s="122">
        <v>-364000</v>
      </c>
      <c r="D198" s="122">
        <v>-359000</v>
      </c>
      <c r="E198" s="122">
        <v>-381000</v>
      </c>
      <c r="F198" s="122">
        <v>-375000</v>
      </c>
    </row>
    <row r="199" spans="1:6" ht="13.5">
      <c r="A199" s="104" t="s">
        <v>46</v>
      </c>
      <c r="B199" s="117">
        <v>607000</v>
      </c>
      <c r="C199" s="117">
        <v>112000</v>
      </c>
      <c r="D199" s="117">
        <v>117000</v>
      </c>
      <c r="E199" s="117">
        <v>191000</v>
      </c>
      <c r="F199" s="117">
        <v>187000</v>
      </c>
    </row>
    <row r="200" spans="1:6" ht="13.5">
      <c r="A200" s="89" t="s">
        <v>21</v>
      </c>
      <c r="B200" s="122">
        <v>-272000</v>
      </c>
      <c r="C200" s="122">
        <v>-64000</v>
      </c>
      <c r="D200" s="122">
        <v>-59000</v>
      </c>
      <c r="E200" s="122">
        <v>-62000</v>
      </c>
      <c r="F200" s="122">
        <v>-87000</v>
      </c>
    </row>
    <row r="201" spans="1:6" ht="13.5">
      <c r="A201" s="104" t="s">
        <v>23</v>
      </c>
      <c r="B201" s="117">
        <v>335000</v>
      </c>
      <c r="C201" s="117">
        <v>48000</v>
      </c>
      <c r="D201" s="117">
        <v>58000</v>
      </c>
      <c r="E201" s="117">
        <v>129000</v>
      </c>
      <c r="F201" s="117">
        <v>100000</v>
      </c>
    </row>
    <row r="202" spans="1:6" ht="13.5">
      <c r="A202" s="121" t="s">
        <v>81</v>
      </c>
      <c r="B202" s="122">
        <v>89000</v>
      </c>
      <c r="C202" s="122">
        <v>21000</v>
      </c>
      <c r="D202" s="122">
        <v>24000</v>
      </c>
      <c r="E202" s="122">
        <v>25000</v>
      </c>
      <c r="F202" s="122">
        <v>19000</v>
      </c>
    </row>
    <row r="203" spans="1:6" ht="13.5">
      <c r="A203" s="89" t="s">
        <v>26</v>
      </c>
      <c r="B203" s="122">
        <v>110000</v>
      </c>
      <c r="C203" s="122">
        <v>1000</v>
      </c>
      <c r="D203" s="122">
        <v>0</v>
      </c>
      <c r="E203" s="122">
        <v>110000</v>
      </c>
      <c r="F203" s="122">
        <v>-1000</v>
      </c>
    </row>
    <row r="204" spans="1:6" ht="13.5">
      <c r="A204" s="104" t="s">
        <v>48</v>
      </c>
      <c r="B204" s="117">
        <v>534000</v>
      </c>
      <c r="C204" s="117">
        <v>70000</v>
      </c>
      <c r="D204" s="117">
        <v>82000</v>
      </c>
      <c r="E204" s="117">
        <v>264000</v>
      </c>
      <c r="F204" s="117">
        <v>118000</v>
      </c>
    </row>
    <row r="205" spans="1:6" ht="13.5">
      <c r="A205" s="121" t="s">
        <v>80</v>
      </c>
      <c r="B205" s="122">
        <v>0</v>
      </c>
      <c r="C205" s="122">
        <v>1000</v>
      </c>
      <c r="D205" s="122">
        <v>0</v>
      </c>
      <c r="E205" s="122">
        <v>1000</v>
      </c>
      <c r="F205" s="122">
        <v>-2000</v>
      </c>
    </row>
    <row r="206" spans="1:6" ht="13.5">
      <c r="A206" s="104" t="s">
        <v>214</v>
      </c>
      <c r="B206" s="117">
        <v>534000</v>
      </c>
      <c r="C206" s="117">
        <v>71000</v>
      </c>
      <c r="D206" s="117">
        <v>82000</v>
      </c>
      <c r="E206" s="117">
        <v>265000</v>
      </c>
      <c r="F206" s="117">
        <v>116000</v>
      </c>
    </row>
    <row r="207" spans="1:6" s="9" customFormat="1" ht="6" customHeight="1">
      <c r="A207" s="17"/>
      <c r="B207" s="131"/>
      <c r="C207" s="131"/>
      <c r="D207" s="131"/>
      <c r="E207" s="131"/>
      <c r="F207" s="131"/>
    </row>
    <row r="208" spans="1:6" ht="13.5">
      <c r="A208" s="121" t="s">
        <v>94</v>
      </c>
      <c r="B208" s="153">
        <v>3678036.5303164236</v>
      </c>
      <c r="C208" s="153">
        <v>3678036.5303164236</v>
      </c>
      <c r="D208" s="114">
        <v>3725535.021858724</v>
      </c>
      <c r="E208" s="114">
        <v>3756550.798847244</v>
      </c>
      <c r="F208" s="114">
        <v>3638205.0200941525</v>
      </c>
    </row>
    <row r="209" ht="13.5">
      <c r="A209" s="7"/>
    </row>
    <row r="210" spans="1:6" s="21" customFormat="1" ht="13.5">
      <c r="A210" s="25" t="s">
        <v>91</v>
      </c>
      <c r="B210" s="196">
        <v>2013</v>
      </c>
      <c r="C210" s="123" t="s">
        <v>188</v>
      </c>
      <c r="D210" s="123" t="s">
        <v>189</v>
      </c>
      <c r="E210" s="123" t="s">
        <v>190</v>
      </c>
      <c r="F210" s="123" t="s">
        <v>191</v>
      </c>
    </row>
    <row r="211" ht="13.5">
      <c r="A211" s="104" t="s">
        <v>216</v>
      </c>
    </row>
    <row r="212" spans="1:6" ht="13.5">
      <c r="A212" s="104" t="s">
        <v>43</v>
      </c>
      <c r="B212" s="117">
        <v>2080000</v>
      </c>
      <c r="C212" s="117">
        <v>475000</v>
      </c>
      <c r="D212" s="117">
        <v>475000</v>
      </c>
      <c r="E212" s="117">
        <v>571000</v>
      </c>
      <c r="F212" s="117">
        <v>559000</v>
      </c>
    </row>
    <row r="213" spans="1:6" ht="13.5">
      <c r="A213" s="89" t="s">
        <v>19</v>
      </c>
      <c r="B213" s="122">
        <v>-1473000</v>
      </c>
      <c r="C213" s="122">
        <v>-362000</v>
      </c>
      <c r="D213" s="122">
        <v>-358000</v>
      </c>
      <c r="E213" s="122">
        <v>-379000</v>
      </c>
      <c r="F213" s="122">
        <v>-374000</v>
      </c>
    </row>
    <row r="214" spans="1:6" ht="13.5">
      <c r="A214" s="104" t="s">
        <v>46</v>
      </c>
      <c r="B214" s="117">
        <v>607000</v>
      </c>
      <c r="C214" s="117">
        <v>113000</v>
      </c>
      <c r="D214" s="117">
        <v>117000</v>
      </c>
      <c r="E214" s="117">
        <v>192000</v>
      </c>
      <c r="F214" s="117">
        <v>185000</v>
      </c>
    </row>
    <row r="215" spans="1:6" ht="13.5">
      <c r="A215" s="89" t="s">
        <v>21</v>
      </c>
      <c r="B215" s="122">
        <v>-272000</v>
      </c>
      <c r="C215" s="122">
        <v>-64000</v>
      </c>
      <c r="D215" s="122">
        <v>-59000</v>
      </c>
      <c r="E215" s="122">
        <v>-62000</v>
      </c>
      <c r="F215" s="122">
        <v>-87000</v>
      </c>
    </row>
    <row r="216" spans="1:6" ht="13.5">
      <c r="A216" s="104" t="s">
        <v>23</v>
      </c>
      <c r="B216" s="117">
        <v>335000</v>
      </c>
      <c r="C216" s="117">
        <v>49000</v>
      </c>
      <c r="D216" s="117">
        <v>58000</v>
      </c>
      <c r="E216" s="117">
        <v>130000</v>
      </c>
      <c r="F216" s="117">
        <v>98000</v>
      </c>
    </row>
    <row r="217" spans="1:6" ht="13.5">
      <c r="A217" s="121" t="s">
        <v>81</v>
      </c>
      <c r="B217" s="122">
        <v>89000</v>
      </c>
      <c r="C217" s="122">
        <v>21000</v>
      </c>
      <c r="D217" s="122">
        <v>24000</v>
      </c>
      <c r="E217" s="122">
        <v>25000</v>
      </c>
      <c r="F217" s="122">
        <v>19000</v>
      </c>
    </row>
    <row r="218" spans="1:6" ht="13.5">
      <c r="A218" s="89" t="s">
        <v>26</v>
      </c>
      <c r="B218" s="122">
        <v>110000</v>
      </c>
      <c r="C218" s="122">
        <v>1000</v>
      </c>
      <c r="D218" s="122">
        <v>0</v>
      </c>
      <c r="E218" s="122">
        <v>110000</v>
      </c>
      <c r="F218" s="122">
        <v>-1000</v>
      </c>
    </row>
    <row r="219" spans="1:6" ht="13.5">
      <c r="A219" s="104" t="s">
        <v>29</v>
      </c>
      <c r="B219" s="117">
        <v>534000</v>
      </c>
      <c r="C219" s="117">
        <v>71000</v>
      </c>
      <c r="D219" s="117">
        <v>82000</v>
      </c>
      <c r="E219" s="117">
        <v>265000</v>
      </c>
      <c r="F219" s="117">
        <v>116000</v>
      </c>
    </row>
    <row r="220" spans="1:6" s="9" customFormat="1" ht="6" customHeight="1">
      <c r="A220" s="17"/>
      <c r="B220" s="131"/>
      <c r="C220" s="131"/>
      <c r="D220" s="131"/>
      <c r="E220" s="131"/>
      <c r="F220" s="131"/>
    </row>
    <row r="221" spans="1:6" ht="13.5">
      <c r="A221" s="121" t="s">
        <v>94</v>
      </c>
      <c r="B221" s="153">
        <v>3678036.5303164236</v>
      </c>
      <c r="C221" s="153">
        <v>3678036.5303164236</v>
      </c>
      <c r="D221" s="114">
        <v>3725535.021858724</v>
      </c>
      <c r="E221" s="114">
        <v>3756550.798847244</v>
      </c>
      <c r="F221" s="114">
        <v>3638205.0200941525</v>
      </c>
    </row>
    <row r="222" ht="13.5">
      <c r="A222" s="7"/>
    </row>
    <row r="223" spans="1:6" s="9" customFormat="1" ht="13.5">
      <c r="A223" s="25" t="s">
        <v>91</v>
      </c>
      <c r="B223" s="195">
        <v>2013</v>
      </c>
      <c r="C223" s="103" t="s">
        <v>188</v>
      </c>
      <c r="D223" s="103" t="s">
        <v>189</v>
      </c>
      <c r="E223" s="103" t="s">
        <v>190</v>
      </c>
      <c r="F223" s="103" t="s">
        <v>191</v>
      </c>
    </row>
    <row r="224" ht="13.5">
      <c r="A224" s="104" t="s">
        <v>228</v>
      </c>
    </row>
    <row r="225" spans="1:6" ht="13.5">
      <c r="A225" s="104" t="s">
        <v>43</v>
      </c>
      <c r="B225" s="117">
        <v>2204000</v>
      </c>
      <c r="C225" s="117">
        <v>532000</v>
      </c>
      <c r="D225" s="117">
        <v>556000</v>
      </c>
      <c r="E225" s="117">
        <v>557000</v>
      </c>
      <c r="F225" s="117">
        <v>559000</v>
      </c>
    </row>
    <row r="226" spans="1:6" ht="13.5">
      <c r="A226" s="89" t="s">
        <v>19</v>
      </c>
      <c r="B226" s="122">
        <v>-1386000</v>
      </c>
      <c r="C226" s="122">
        <v>-345000</v>
      </c>
      <c r="D226" s="122">
        <v>-349000</v>
      </c>
      <c r="E226" s="122">
        <v>-346000</v>
      </c>
      <c r="F226" s="122">
        <v>-346000</v>
      </c>
    </row>
    <row r="227" spans="1:6" ht="13.5">
      <c r="A227" s="104" t="s">
        <v>46</v>
      </c>
      <c r="B227" s="117">
        <v>818000</v>
      </c>
      <c r="C227" s="117">
        <v>187000</v>
      </c>
      <c r="D227" s="117">
        <v>207000</v>
      </c>
      <c r="E227" s="117">
        <v>211000</v>
      </c>
      <c r="F227" s="117">
        <v>213000</v>
      </c>
    </row>
    <row r="228" spans="1:6" ht="13.5">
      <c r="A228" s="89" t="s">
        <v>21</v>
      </c>
      <c r="B228" s="122">
        <v>-54000</v>
      </c>
      <c r="C228" s="122">
        <v>-16000</v>
      </c>
      <c r="D228" s="122">
        <v>0</v>
      </c>
      <c r="E228" s="122">
        <v>-12000</v>
      </c>
      <c r="F228" s="122">
        <v>-26000</v>
      </c>
    </row>
    <row r="229" spans="1:6" ht="13.5">
      <c r="A229" s="104" t="s">
        <v>23</v>
      </c>
      <c r="B229" s="117">
        <v>764000</v>
      </c>
      <c r="C229" s="117">
        <v>171000</v>
      </c>
      <c r="D229" s="117">
        <v>207000</v>
      </c>
      <c r="E229" s="117">
        <v>199000</v>
      </c>
      <c r="F229" s="117">
        <v>187000</v>
      </c>
    </row>
    <row r="230" spans="1:6" ht="13.5">
      <c r="A230" s="121" t="s">
        <v>81</v>
      </c>
      <c r="B230" s="122">
        <v>0</v>
      </c>
      <c r="C230" s="122">
        <v>0</v>
      </c>
      <c r="D230" s="122">
        <v>0</v>
      </c>
      <c r="E230" s="122">
        <v>0</v>
      </c>
      <c r="F230" s="122">
        <v>0</v>
      </c>
    </row>
    <row r="231" spans="1:6" ht="13.5">
      <c r="A231" s="89" t="s">
        <v>26</v>
      </c>
      <c r="B231" s="122">
        <v>6000</v>
      </c>
      <c r="C231" s="122">
        <v>1000</v>
      </c>
      <c r="D231" s="122">
        <v>1000</v>
      </c>
      <c r="E231" s="122">
        <v>1000</v>
      </c>
      <c r="F231" s="122">
        <v>3000</v>
      </c>
    </row>
    <row r="232" spans="1:6" ht="13.5">
      <c r="A232" s="104" t="s">
        <v>48</v>
      </c>
      <c r="B232" s="117">
        <v>770000</v>
      </c>
      <c r="C232" s="117">
        <v>172000</v>
      </c>
      <c r="D232" s="117">
        <v>208000</v>
      </c>
      <c r="E232" s="117">
        <v>200000</v>
      </c>
      <c r="F232" s="117">
        <v>190000</v>
      </c>
    </row>
    <row r="233" spans="1:6" ht="13.5">
      <c r="A233" s="121" t="s">
        <v>80</v>
      </c>
      <c r="B233" s="122">
        <v>-3000</v>
      </c>
      <c r="C233" s="122">
        <v>-2000</v>
      </c>
      <c r="D233" s="122">
        <v>0</v>
      </c>
      <c r="E233" s="122">
        <v>-1000</v>
      </c>
      <c r="F233" s="122">
        <v>0</v>
      </c>
    </row>
    <row r="234" spans="1:6" ht="13.5">
      <c r="A234" s="104" t="s">
        <v>219</v>
      </c>
      <c r="B234" s="117">
        <v>767000</v>
      </c>
      <c r="C234" s="117">
        <v>170000</v>
      </c>
      <c r="D234" s="117">
        <v>208000</v>
      </c>
      <c r="E234" s="117">
        <v>199000</v>
      </c>
      <c r="F234" s="117">
        <v>190000</v>
      </c>
    </row>
    <row r="235" spans="1:6" s="9" customFormat="1" ht="6" customHeight="1">
      <c r="A235" s="17"/>
      <c r="B235" s="131"/>
      <c r="C235" s="131"/>
      <c r="D235" s="131"/>
      <c r="E235" s="131"/>
      <c r="F235" s="131"/>
    </row>
    <row r="236" spans="1:6" ht="13.5">
      <c r="A236" s="121" t="s">
        <v>94</v>
      </c>
      <c r="B236" s="153">
        <v>4202380.045688868</v>
      </c>
      <c r="C236" s="153">
        <v>4202380.045688868</v>
      </c>
      <c r="D236" s="114">
        <v>4207592.691237175</v>
      </c>
      <c r="E236" s="114">
        <v>4190842.195325501</v>
      </c>
      <c r="F236" s="114">
        <v>4144282.113959999</v>
      </c>
    </row>
    <row r="237" ht="13.5">
      <c r="A237" s="7"/>
    </row>
    <row r="238" spans="1:6" s="11" customFormat="1" ht="13.5">
      <c r="A238" s="25" t="s">
        <v>91</v>
      </c>
      <c r="B238" s="196">
        <v>2013</v>
      </c>
      <c r="C238" s="123" t="s">
        <v>188</v>
      </c>
      <c r="D238" s="123" t="s">
        <v>189</v>
      </c>
      <c r="E238" s="123" t="s">
        <v>190</v>
      </c>
      <c r="F238" s="123" t="s">
        <v>191</v>
      </c>
    </row>
    <row r="239" ht="13.5">
      <c r="A239" s="104" t="s">
        <v>225</v>
      </c>
    </row>
    <row r="240" spans="1:6" ht="13.5">
      <c r="A240" s="104" t="s">
        <v>43</v>
      </c>
      <c r="B240" s="117">
        <v>2184000</v>
      </c>
      <c r="C240" s="117">
        <v>526000</v>
      </c>
      <c r="D240" s="117">
        <v>551000</v>
      </c>
      <c r="E240" s="117">
        <v>552000</v>
      </c>
      <c r="F240" s="117">
        <v>555000</v>
      </c>
    </row>
    <row r="241" spans="1:6" ht="13.5">
      <c r="A241" s="89" t="s">
        <v>19</v>
      </c>
      <c r="B241" s="122">
        <v>-1369000</v>
      </c>
      <c r="C241" s="122">
        <v>-341000</v>
      </c>
      <c r="D241" s="122">
        <v>-344000</v>
      </c>
      <c r="E241" s="122">
        <v>-342000</v>
      </c>
      <c r="F241" s="122">
        <v>-342000</v>
      </c>
    </row>
    <row r="242" spans="1:6" ht="13.5">
      <c r="A242" s="104" t="s">
        <v>46</v>
      </c>
      <c r="B242" s="117">
        <v>815000</v>
      </c>
      <c r="C242" s="117">
        <v>185000</v>
      </c>
      <c r="D242" s="117">
        <v>207000</v>
      </c>
      <c r="E242" s="117">
        <v>210000</v>
      </c>
      <c r="F242" s="117">
        <v>213000</v>
      </c>
    </row>
    <row r="243" spans="1:6" ht="13.5">
      <c r="A243" s="89" t="s">
        <v>21</v>
      </c>
      <c r="B243" s="122">
        <v>-54000</v>
      </c>
      <c r="C243" s="122">
        <v>-16000</v>
      </c>
      <c r="D243" s="122">
        <v>0</v>
      </c>
      <c r="E243" s="122">
        <v>-12000</v>
      </c>
      <c r="F243" s="122">
        <v>-26000</v>
      </c>
    </row>
    <row r="244" spans="1:6" ht="13.5">
      <c r="A244" s="104" t="s">
        <v>23</v>
      </c>
      <c r="B244" s="117">
        <v>761000</v>
      </c>
      <c r="C244" s="117">
        <v>169000</v>
      </c>
      <c r="D244" s="117">
        <v>207000</v>
      </c>
      <c r="E244" s="117">
        <v>198000</v>
      </c>
      <c r="F244" s="117">
        <v>187000</v>
      </c>
    </row>
    <row r="245" spans="1:6" ht="13.5">
      <c r="A245" s="121" t="s">
        <v>47</v>
      </c>
      <c r="B245" s="122">
        <v>6000</v>
      </c>
      <c r="C245" s="122">
        <v>1000</v>
      </c>
      <c r="D245" s="122">
        <v>1000</v>
      </c>
      <c r="E245" s="122">
        <v>1000</v>
      </c>
      <c r="F245" s="122">
        <v>3000</v>
      </c>
    </row>
    <row r="246" spans="1:6" ht="13.5">
      <c r="A246" s="104" t="s">
        <v>29</v>
      </c>
      <c r="B246" s="117">
        <v>767000</v>
      </c>
      <c r="C246" s="117">
        <v>170000</v>
      </c>
      <c r="D246" s="117">
        <v>208000</v>
      </c>
      <c r="E246" s="117">
        <v>199000</v>
      </c>
      <c r="F246" s="117">
        <v>190000</v>
      </c>
    </row>
    <row r="247" spans="1:6" s="9" customFormat="1" ht="6" customHeight="1">
      <c r="A247" s="17"/>
      <c r="B247" s="131"/>
      <c r="C247" s="131"/>
      <c r="D247" s="131"/>
      <c r="E247" s="131"/>
      <c r="F247" s="131"/>
    </row>
    <row r="248" spans="1:6" ht="13.5">
      <c r="A248" s="121" t="s">
        <v>94</v>
      </c>
      <c r="B248" s="153">
        <v>4202380.045688868</v>
      </c>
      <c r="C248" s="153">
        <v>4202380.045688868</v>
      </c>
      <c r="D248" s="114">
        <v>4207592.691237175</v>
      </c>
      <c r="E248" s="114">
        <v>4190842.195325501</v>
      </c>
      <c r="F248" s="114">
        <v>4144282.113959999</v>
      </c>
    </row>
    <row r="249" ht="13.5">
      <c r="A249" s="7"/>
    </row>
    <row r="250" spans="1:6" ht="13.5">
      <c r="A250" s="25" t="s">
        <v>91</v>
      </c>
      <c r="B250" s="196">
        <v>2013</v>
      </c>
      <c r="C250" s="123" t="s">
        <v>188</v>
      </c>
      <c r="D250" s="123" t="s">
        <v>189</v>
      </c>
      <c r="E250" s="123" t="s">
        <v>190</v>
      </c>
      <c r="F250" s="123" t="s">
        <v>191</v>
      </c>
    </row>
    <row r="251" ht="13.5">
      <c r="A251" s="104" t="s">
        <v>98</v>
      </c>
    </row>
    <row r="252" spans="1:6" ht="13.5">
      <c r="A252" s="104" t="s">
        <v>43</v>
      </c>
      <c r="B252" s="117">
        <v>6325000</v>
      </c>
      <c r="C252" s="117">
        <v>1635000</v>
      </c>
      <c r="D252" s="117">
        <v>1539000</v>
      </c>
      <c r="E252" s="117">
        <v>1593000</v>
      </c>
      <c r="F252" s="117">
        <v>1558000</v>
      </c>
    </row>
    <row r="253" spans="1:6" ht="13.5">
      <c r="A253" s="89" t="s">
        <v>19</v>
      </c>
      <c r="B253" s="122">
        <v>-4385000</v>
      </c>
      <c r="C253" s="122">
        <v>-1181000</v>
      </c>
      <c r="D253" s="122">
        <v>-1078000</v>
      </c>
      <c r="E253" s="122">
        <v>-1068000</v>
      </c>
      <c r="F253" s="122">
        <v>-1058000</v>
      </c>
    </row>
    <row r="254" spans="1:6" ht="13.5">
      <c r="A254" s="104" t="s">
        <v>46</v>
      </c>
      <c r="B254" s="117">
        <v>1940000</v>
      </c>
      <c r="C254" s="117">
        <v>454000</v>
      </c>
      <c r="D254" s="117">
        <v>461000</v>
      </c>
      <c r="E254" s="117">
        <v>525000</v>
      </c>
      <c r="F254" s="117">
        <v>500000</v>
      </c>
    </row>
    <row r="255" spans="1:6" ht="13.5">
      <c r="A255" s="121" t="s">
        <v>21</v>
      </c>
      <c r="B255" s="122">
        <v>-2000</v>
      </c>
      <c r="C255" s="122">
        <v>18000</v>
      </c>
      <c r="D255" s="122">
        <v>1000</v>
      </c>
      <c r="E255" s="122">
        <v>-14000</v>
      </c>
      <c r="F255" s="122">
        <v>-7000</v>
      </c>
    </row>
    <row r="256" spans="1:6" ht="13.5">
      <c r="A256" s="104" t="s">
        <v>23</v>
      </c>
      <c r="B256" s="117">
        <v>1938000</v>
      </c>
      <c r="C256" s="117">
        <v>472000</v>
      </c>
      <c r="D256" s="117">
        <v>462000</v>
      </c>
      <c r="E256" s="117">
        <v>511000</v>
      </c>
      <c r="F256" s="117">
        <v>493000</v>
      </c>
    </row>
    <row r="257" spans="1:6" ht="13.5">
      <c r="A257" s="121" t="s">
        <v>81</v>
      </c>
      <c r="B257" s="122">
        <v>150000</v>
      </c>
      <c r="C257" s="122">
        <v>26000</v>
      </c>
      <c r="D257" s="122">
        <v>40000</v>
      </c>
      <c r="E257" s="122">
        <v>44000</v>
      </c>
      <c r="F257" s="122">
        <v>40000</v>
      </c>
    </row>
    <row r="258" spans="1:6" ht="13.5">
      <c r="A258" s="89" t="s">
        <v>26</v>
      </c>
      <c r="B258" s="122">
        <v>5000</v>
      </c>
      <c r="C258" s="122">
        <v>-8000</v>
      </c>
      <c r="D258" s="122">
        <v>1000</v>
      </c>
      <c r="E258" s="122">
        <v>8000</v>
      </c>
      <c r="F258" s="122">
        <v>4000</v>
      </c>
    </row>
    <row r="259" spans="1:6" ht="13.5">
      <c r="A259" s="104" t="s">
        <v>29</v>
      </c>
      <c r="B259" s="117">
        <v>2093000</v>
      </c>
      <c r="C259" s="117">
        <v>490000</v>
      </c>
      <c r="D259" s="117">
        <v>503000</v>
      </c>
      <c r="E259" s="117">
        <v>563000</v>
      </c>
      <c r="F259" s="117">
        <v>537000</v>
      </c>
    </row>
    <row r="260" spans="1:6" s="9" customFormat="1" ht="6" customHeight="1">
      <c r="A260" s="17"/>
      <c r="B260" s="131"/>
      <c r="C260" s="131"/>
      <c r="D260" s="131"/>
      <c r="E260" s="131"/>
      <c r="F260" s="131"/>
    </row>
    <row r="261" spans="1:6" ht="13.5">
      <c r="A261" s="121" t="s">
        <v>94</v>
      </c>
      <c r="B261" s="153">
        <v>8128950.669139709</v>
      </c>
      <c r="C261" s="153">
        <v>8128950.669139709</v>
      </c>
      <c r="D261" s="114">
        <v>8145720.001960265</v>
      </c>
      <c r="E261" s="114">
        <v>8161559.377808043</v>
      </c>
      <c r="F261" s="114">
        <v>8221598.44921471</v>
      </c>
    </row>
    <row r="262" ht="13.5">
      <c r="A262" s="7"/>
    </row>
    <row r="263" spans="1:6" s="11" customFormat="1" ht="13.5">
      <c r="A263" s="25" t="s">
        <v>91</v>
      </c>
      <c r="B263" s="196">
        <v>2013</v>
      </c>
      <c r="C263" s="123" t="s">
        <v>188</v>
      </c>
      <c r="D263" s="123" t="s">
        <v>189</v>
      </c>
      <c r="E263" s="123" t="s">
        <v>190</v>
      </c>
      <c r="F263" s="123" t="s">
        <v>191</v>
      </c>
    </row>
    <row r="264" ht="13.5">
      <c r="A264" s="89" t="s">
        <v>99</v>
      </c>
    </row>
    <row r="265" spans="1:6" ht="13.5">
      <c r="A265" s="104" t="s">
        <v>43</v>
      </c>
      <c r="B265" s="117">
        <v>2780000</v>
      </c>
      <c r="C265" s="117">
        <v>723000</v>
      </c>
      <c r="D265" s="117">
        <v>665000</v>
      </c>
      <c r="E265" s="117">
        <v>696000</v>
      </c>
      <c r="F265" s="117">
        <v>696000</v>
      </c>
    </row>
    <row r="266" spans="1:6" ht="13.5">
      <c r="A266" s="89" t="s">
        <v>19</v>
      </c>
      <c r="B266" s="122">
        <v>-2119000</v>
      </c>
      <c r="C266" s="122">
        <v>-563000</v>
      </c>
      <c r="D266" s="122">
        <v>-525000</v>
      </c>
      <c r="E266" s="122">
        <v>-518000</v>
      </c>
      <c r="F266" s="122">
        <v>-513000</v>
      </c>
    </row>
    <row r="267" spans="1:6" ht="13.5">
      <c r="A267" s="104" t="s">
        <v>46</v>
      </c>
      <c r="B267" s="117">
        <v>661000</v>
      </c>
      <c r="C267" s="117">
        <v>160000</v>
      </c>
      <c r="D267" s="117">
        <v>140000</v>
      </c>
      <c r="E267" s="117">
        <v>178000</v>
      </c>
      <c r="F267" s="117">
        <v>183000</v>
      </c>
    </row>
    <row r="268" spans="1:6" ht="13.5">
      <c r="A268" s="121" t="s">
        <v>21</v>
      </c>
      <c r="B268" s="122">
        <v>-14000</v>
      </c>
      <c r="C268" s="122">
        <v>3000</v>
      </c>
      <c r="D268" s="122">
        <v>0</v>
      </c>
      <c r="E268" s="122">
        <v>-14000</v>
      </c>
      <c r="F268" s="122">
        <v>-3000</v>
      </c>
    </row>
    <row r="269" spans="1:6" ht="13.5">
      <c r="A269" s="104" t="s">
        <v>23</v>
      </c>
      <c r="B269" s="117">
        <v>647000</v>
      </c>
      <c r="C269" s="117">
        <v>163000</v>
      </c>
      <c r="D269" s="117">
        <v>140000</v>
      </c>
      <c r="E269" s="117">
        <v>164000</v>
      </c>
      <c r="F269" s="117">
        <v>180000</v>
      </c>
    </row>
    <row r="270" spans="1:6" ht="13.5">
      <c r="A270" s="121" t="s">
        <v>81</v>
      </c>
      <c r="B270" s="122">
        <v>55000</v>
      </c>
      <c r="C270" s="122">
        <v>15000</v>
      </c>
      <c r="D270" s="122">
        <v>12000</v>
      </c>
      <c r="E270" s="122">
        <v>15000</v>
      </c>
      <c r="F270" s="122">
        <v>13000</v>
      </c>
    </row>
    <row r="271" spans="1:6" ht="13.5">
      <c r="A271" s="89" t="s">
        <v>26</v>
      </c>
      <c r="B271" s="122">
        <v>2000</v>
      </c>
      <c r="C271" s="122">
        <v>-5000</v>
      </c>
      <c r="D271" s="122">
        <v>1000</v>
      </c>
      <c r="E271" s="122">
        <v>6000</v>
      </c>
      <c r="F271" s="122">
        <v>0</v>
      </c>
    </row>
    <row r="272" spans="1:6" ht="13.5">
      <c r="A272" s="104" t="s">
        <v>29</v>
      </c>
      <c r="B272" s="117">
        <v>704000</v>
      </c>
      <c r="C272" s="117">
        <v>173000</v>
      </c>
      <c r="D272" s="117">
        <v>153000</v>
      </c>
      <c r="E272" s="117">
        <v>185000</v>
      </c>
      <c r="F272" s="117">
        <v>193000</v>
      </c>
    </row>
    <row r="273" spans="1:6" s="9" customFormat="1" ht="6" customHeight="1">
      <c r="A273" s="17"/>
      <c r="B273" s="131"/>
      <c r="C273" s="131"/>
      <c r="D273" s="131"/>
      <c r="E273" s="131"/>
      <c r="F273" s="131"/>
    </row>
    <row r="274" spans="1:6" ht="13.5">
      <c r="A274" s="121" t="s">
        <v>94</v>
      </c>
      <c r="B274" s="153">
        <v>1544044.0336797088</v>
      </c>
      <c r="C274" s="153">
        <v>1544044.0336797088</v>
      </c>
      <c r="D274" s="114">
        <v>1555672.2815702644</v>
      </c>
      <c r="E274" s="114">
        <v>1587763.562533042</v>
      </c>
      <c r="F274" s="114">
        <v>1656774.716054709</v>
      </c>
    </row>
    <row r="275" ht="13.5">
      <c r="A275" s="7"/>
    </row>
    <row r="276" spans="1:6" s="11" customFormat="1" ht="13.5">
      <c r="A276" s="25" t="s">
        <v>91</v>
      </c>
      <c r="B276" s="196">
        <v>2013</v>
      </c>
      <c r="C276" s="123" t="s">
        <v>188</v>
      </c>
      <c r="D276" s="123" t="s">
        <v>189</v>
      </c>
      <c r="E276" s="123" t="s">
        <v>190</v>
      </c>
      <c r="F276" s="123" t="s">
        <v>191</v>
      </c>
    </row>
    <row r="277" ht="13.5">
      <c r="A277" s="89" t="s">
        <v>100</v>
      </c>
    </row>
    <row r="278" spans="1:6" ht="13.5">
      <c r="A278" s="104" t="s">
        <v>43</v>
      </c>
      <c r="B278" s="117">
        <v>2136000</v>
      </c>
      <c r="C278" s="117">
        <v>571000</v>
      </c>
      <c r="D278" s="117">
        <v>517000</v>
      </c>
      <c r="E278" s="117">
        <v>510000</v>
      </c>
      <c r="F278" s="117">
        <v>538000</v>
      </c>
    </row>
    <row r="279" spans="1:6" ht="13.5">
      <c r="A279" s="89" t="s">
        <v>19</v>
      </c>
      <c r="B279" s="122">
        <v>-1076000</v>
      </c>
      <c r="C279" s="122">
        <v>-307000</v>
      </c>
      <c r="D279" s="122">
        <v>-257000</v>
      </c>
      <c r="E279" s="122">
        <v>-255000</v>
      </c>
      <c r="F279" s="122">
        <v>-257000</v>
      </c>
    </row>
    <row r="280" spans="1:6" ht="13.5">
      <c r="A280" s="104" t="s">
        <v>46</v>
      </c>
      <c r="B280" s="117">
        <v>1060000</v>
      </c>
      <c r="C280" s="117">
        <v>264000</v>
      </c>
      <c r="D280" s="117">
        <v>260000</v>
      </c>
      <c r="E280" s="117">
        <v>255000</v>
      </c>
      <c r="F280" s="117">
        <v>281000</v>
      </c>
    </row>
    <row r="281" spans="1:6" ht="13.5">
      <c r="A281" s="121" t="s">
        <v>21</v>
      </c>
      <c r="B281" s="122">
        <v>2000</v>
      </c>
      <c r="C281" s="122">
        <v>5000</v>
      </c>
      <c r="D281" s="122">
        <v>1000</v>
      </c>
      <c r="E281" s="122">
        <v>0</v>
      </c>
      <c r="F281" s="122">
        <v>-4000</v>
      </c>
    </row>
    <row r="282" spans="1:6" ht="13.5">
      <c r="A282" s="104" t="s">
        <v>23</v>
      </c>
      <c r="B282" s="117">
        <v>1062000</v>
      </c>
      <c r="C282" s="117">
        <v>269000</v>
      </c>
      <c r="D282" s="117">
        <v>261000</v>
      </c>
      <c r="E282" s="117">
        <v>255000</v>
      </c>
      <c r="F282" s="117">
        <v>277000</v>
      </c>
    </row>
    <row r="283" spans="1:6" ht="13.5">
      <c r="A283" s="121" t="s">
        <v>81</v>
      </c>
      <c r="B283" s="122">
        <v>96000</v>
      </c>
      <c r="C283" s="122">
        <v>11000</v>
      </c>
      <c r="D283" s="122">
        <v>28000</v>
      </c>
      <c r="E283" s="122">
        <v>29000</v>
      </c>
      <c r="F283" s="122">
        <v>28000</v>
      </c>
    </row>
    <row r="284" spans="1:6" ht="13.5">
      <c r="A284" s="89" t="s">
        <v>26</v>
      </c>
      <c r="B284" s="122">
        <v>3000</v>
      </c>
      <c r="C284" s="122">
        <v>-3000</v>
      </c>
      <c r="D284" s="122">
        <v>0</v>
      </c>
      <c r="E284" s="122">
        <v>2000</v>
      </c>
      <c r="F284" s="122">
        <v>4000</v>
      </c>
    </row>
    <row r="285" spans="1:6" ht="13.5">
      <c r="A285" s="104" t="s">
        <v>29</v>
      </c>
      <c r="B285" s="117">
        <v>1161000</v>
      </c>
      <c r="C285" s="117">
        <v>277000</v>
      </c>
      <c r="D285" s="117">
        <v>289000</v>
      </c>
      <c r="E285" s="117">
        <v>286000</v>
      </c>
      <c r="F285" s="117">
        <v>309000</v>
      </c>
    </row>
    <row r="286" spans="1:6" s="9" customFormat="1" ht="6" customHeight="1">
      <c r="A286" s="17"/>
      <c r="B286" s="131"/>
      <c r="C286" s="131"/>
      <c r="D286" s="131"/>
      <c r="E286" s="131"/>
      <c r="F286" s="131"/>
    </row>
    <row r="287" spans="1:6" ht="13.5">
      <c r="A287" s="121" t="s">
        <v>94</v>
      </c>
      <c r="B287" s="153">
        <v>6042514.661517501</v>
      </c>
      <c r="C287" s="153">
        <v>6042514.661517501</v>
      </c>
      <c r="D287" s="114">
        <v>6030066.656980001</v>
      </c>
      <c r="E287" s="114">
        <v>6012659.3222050015</v>
      </c>
      <c r="F287" s="114">
        <v>5996221.131870002</v>
      </c>
    </row>
    <row r="288" ht="13.5">
      <c r="A288" s="7"/>
    </row>
    <row r="289" spans="1:6" s="11" customFormat="1" ht="13.5">
      <c r="A289" s="25" t="s">
        <v>91</v>
      </c>
      <c r="B289" s="196">
        <v>2013</v>
      </c>
      <c r="C289" s="123" t="s">
        <v>188</v>
      </c>
      <c r="D289" s="123" t="s">
        <v>189</v>
      </c>
      <c r="E289" s="123" t="s">
        <v>190</v>
      </c>
      <c r="F289" s="123" t="s">
        <v>191</v>
      </c>
    </row>
    <row r="290" ht="13.5">
      <c r="A290" s="89" t="s">
        <v>101</v>
      </c>
    </row>
    <row r="291" spans="1:6" ht="13.5">
      <c r="A291" s="104" t="s">
        <v>43</v>
      </c>
      <c r="B291" s="117">
        <v>1409000</v>
      </c>
      <c r="C291" s="117">
        <v>341000</v>
      </c>
      <c r="D291" s="117">
        <v>357000</v>
      </c>
      <c r="E291" s="117">
        <v>387000</v>
      </c>
      <c r="F291" s="117">
        <v>324000</v>
      </c>
    </row>
    <row r="292" spans="1:6" ht="13.5">
      <c r="A292" s="89" t="s">
        <v>19</v>
      </c>
      <c r="B292" s="122">
        <v>-1190000</v>
      </c>
      <c r="C292" s="122">
        <v>-311000</v>
      </c>
      <c r="D292" s="122">
        <v>-296000</v>
      </c>
      <c r="E292" s="122">
        <v>-295000</v>
      </c>
      <c r="F292" s="122">
        <v>-288000</v>
      </c>
    </row>
    <row r="293" spans="1:6" ht="13.5">
      <c r="A293" s="104" t="s">
        <v>46</v>
      </c>
      <c r="B293" s="117">
        <v>219000</v>
      </c>
      <c r="C293" s="117">
        <v>30000</v>
      </c>
      <c r="D293" s="117">
        <v>61000</v>
      </c>
      <c r="E293" s="117">
        <v>92000</v>
      </c>
      <c r="F293" s="117">
        <v>36000</v>
      </c>
    </row>
    <row r="294" spans="1:6" ht="13.5">
      <c r="A294" s="121" t="s">
        <v>21</v>
      </c>
      <c r="B294" s="122">
        <v>10000</v>
      </c>
      <c r="C294" s="122">
        <v>10000</v>
      </c>
      <c r="D294" s="122">
        <v>0</v>
      </c>
      <c r="E294" s="122">
        <v>0</v>
      </c>
      <c r="F294" s="122">
        <v>0</v>
      </c>
    </row>
    <row r="295" spans="1:6" ht="13.5">
      <c r="A295" s="104" t="s">
        <v>23</v>
      </c>
      <c r="B295" s="117">
        <v>229000</v>
      </c>
      <c r="C295" s="117">
        <v>40000</v>
      </c>
      <c r="D295" s="117">
        <v>61000</v>
      </c>
      <c r="E295" s="117">
        <v>92000</v>
      </c>
      <c r="F295" s="117">
        <v>36000</v>
      </c>
    </row>
    <row r="296" spans="1:6" ht="13.5">
      <c r="A296" s="121" t="s">
        <v>47</v>
      </c>
      <c r="B296" s="122">
        <v>-1000</v>
      </c>
      <c r="C296" s="122">
        <v>0</v>
      </c>
      <c r="D296" s="122">
        <v>0</v>
      </c>
      <c r="E296" s="122">
        <v>0</v>
      </c>
      <c r="F296" s="122">
        <v>-1000</v>
      </c>
    </row>
    <row r="297" spans="1:6" ht="13.5">
      <c r="A297" s="104" t="s">
        <v>29</v>
      </c>
      <c r="B297" s="117">
        <v>228000</v>
      </c>
      <c r="C297" s="117">
        <v>40000</v>
      </c>
      <c r="D297" s="117">
        <v>61000</v>
      </c>
      <c r="E297" s="117">
        <v>92000</v>
      </c>
      <c r="F297" s="117">
        <v>35000</v>
      </c>
    </row>
    <row r="298" spans="1:6" s="9" customFormat="1" ht="6" customHeight="1">
      <c r="A298" s="17"/>
      <c r="B298" s="131"/>
      <c r="C298" s="131"/>
      <c r="D298" s="131"/>
      <c r="E298" s="131"/>
      <c r="F298" s="131"/>
    </row>
    <row r="299" spans="1:6" ht="13.5">
      <c r="A299" s="121" t="s">
        <v>94</v>
      </c>
      <c r="B299" s="153">
        <v>542391.9739425001</v>
      </c>
      <c r="C299" s="153">
        <v>542391.9739425001</v>
      </c>
      <c r="D299" s="114">
        <v>559981.0634100001</v>
      </c>
      <c r="E299" s="114">
        <v>561136.4930700001</v>
      </c>
      <c r="F299" s="114">
        <v>568602.6012900001</v>
      </c>
    </row>
    <row r="300" ht="13.5">
      <c r="A300" s="7"/>
    </row>
    <row r="301" spans="1:6" ht="13.5">
      <c r="A301" s="25" t="s">
        <v>91</v>
      </c>
      <c r="B301" s="196">
        <v>2013</v>
      </c>
      <c r="C301" s="123" t="s">
        <v>188</v>
      </c>
      <c r="D301" s="123" t="s">
        <v>189</v>
      </c>
      <c r="E301" s="123" t="s">
        <v>190</v>
      </c>
      <c r="F301" s="123" t="s">
        <v>191</v>
      </c>
    </row>
    <row r="302" ht="13.5">
      <c r="A302" s="104" t="s">
        <v>102</v>
      </c>
    </row>
    <row r="303" spans="1:6" ht="13.5">
      <c r="A303" s="104" t="s">
        <v>43</v>
      </c>
      <c r="B303" s="117">
        <v>8701000</v>
      </c>
      <c r="C303" s="117">
        <v>2074000</v>
      </c>
      <c r="D303" s="117">
        <v>2043000</v>
      </c>
      <c r="E303" s="117">
        <v>2114000</v>
      </c>
      <c r="F303" s="117">
        <v>2470000</v>
      </c>
    </row>
    <row r="304" spans="1:6" ht="13.5">
      <c r="A304" s="89" t="s">
        <v>19</v>
      </c>
      <c r="B304" s="122">
        <v>-5976000</v>
      </c>
      <c r="C304" s="122">
        <v>-1551000</v>
      </c>
      <c r="D304" s="122">
        <v>-1429000</v>
      </c>
      <c r="E304" s="122">
        <v>-1405000</v>
      </c>
      <c r="F304" s="122">
        <v>-1591000</v>
      </c>
    </row>
    <row r="305" spans="1:6" ht="13.5">
      <c r="A305" s="104" t="s">
        <v>46</v>
      </c>
      <c r="B305" s="117">
        <v>2725000</v>
      </c>
      <c r="C305" s="117">
        <v>523000</v>
      </c>
      <c r="D305" s="117">
        <v>614000</v>
      </c>
      <c r="E305" s="117">
        <v>709000</v>
      </c>
      <c r="F305" s="117">
        <v>879000</v>
      </c>
    </row>
    <row r="306" spans="1:6" ht="13.5">
      <c r="A306" s="121" t="s">
        <v>21</v>
      </c>
      <c r="B306" s="122">
        <v>-515000</v>
      </c>
      <c r="C306" s="122">
        <v>-167000</v>
      </c>
      <c r="D306" s="122">
        <v>-62000</v>
      </c>
      <c r="E306" s="122">
        <v>-206000</v>
      </c>
      <c r="F306" s="122">
        <v>-80000</v>
      </c>
    </row>
    <row r="307" spans="1:6" ht="13.5">
      <c r="A307" s="104" t="s">
        <v>23</v>
      </c>
      <c r="B307" s="117">
        <v>2210000</v>
      </c>
      <c r="C307" s="117">
        <v>356000</v>
      </c>
      <c r="D307" s="117">
        <v>552000</v>
      </c>
      <c r="E307" s="117">
        <v>503000</v>
      </c>
      <c r="F307" s="117">
        <v>799000</v>
      </c>
    </row>
    <row r="308" spans="1:6" ht="13.5">
      <c r="A308" s="121" t="s">
        <v>81</v>
      </c>
      <c r="B308" s="122">
        <v>23000</v>
      </c>
      <c r="C308" s="122">
        <v>-3000</v>
      </c>
      <c r="D308" s="122">
        <v>10000</v>
      </c>
      <c r="E308" s="122">
        <v>0</v>
      </c>
      <c r="F308" s="122">
        <v>16000</v>
      </c>
    </row>
    <row r="309" spans="1:6" ht="13.5">
      <c r="A309" s="89" t="s">
        <v>26</v>
      </c>
      <c r="B309" s="122">
        <v>8000</v>
      </c>
      <c r="C309" s="122">
        <v>4000</v>
      </c>
      <c r="D309" s="122">
        <v>3000</v>
      </c>
      <c r="E309" s="122">
        <v>1000</v>
      </c>
      <c r="F309" s="122">
        <v>0</v>
      </c>
    </row>
    <row r="310" spans="1:6" ht="13.5">
      <c r="A310" s="104" t="s">
        <v>29</v>
      </c>
      <c r="B310" s="117">
        <v>2241000</v>
      </c>
      <c r="C310" s="117">
        <v>357000</v>
      </c>
      <c r="D310" s="117">
        <v>565000</v>
      </c>
      <c r="E310" s="117">
        <v>504000</v>
      </c>
      <c r="F310" s="117">
        <v>815000</v>
      </c>
    </row>
    <row r="311" spans="1:6" s="9" customFormat="1" ht="6" customHeight="1">
      <c r="A311" s="17"/>
      <c r="B311" s="131"/>
      <c r="C311" s="131"/>
      <c r="D311" s="131"/>
      <c r="E311" s="131"/>
      <c r="F311" s="131"/>
    </row>
    <row r="312" spans="1:6" ht="13.5">
      <c r="A312" s="121" t="s">
        <v>94</v>
      </c>
      <c r="B312" s="153">
        <v>15521500.165905664</v>
      </c>
      <c r="C312" s="153">
        <v>15521500.165905664</v>
      </c>
      <c r="D312" s="114">
        <v>15718660.231413163</v>
      </c>
      <c r="E312" s="114">
        <v>15766371.749078162</v>
      </c>
      <c r="F312" s="114">
        <v>15564513.80875316</v>
      </c>
    </row>
    <row r="313" ht="13.5" customHeight="1">
      <c r="A313" s="7"/>
    </row>
    <row r="314" spans="1:6" s="11" customFormat="1" ht="13.5">
      <c r="A314" s="25" t="s">
        <v>91</v>
      </c>
      <c r="B314" s="196">
        <v>2013</v>
      </c>
      <c r="C314" s="123" t="s">
        <v>188</v>
      </c>
      <c r="D314" s="123" t="s">
        <v>189</v>
      </c>
      <c r="E314" s="123" t="s">
        <v>190</v>
      </c>
      <c r="F314" s="123" t="s">
        <v>191</v>
      </c>
    </row>
    <row r="315" ht="13.5">
      <c r="A315" s="89" t="s">
        <v>103</v>
      </c>
    </row>
    <row r="316" spans="1:6" ht="13.5">
      <c r="A316" s="104" t="s">
        <v>43</v>
      </c>
      <c r="B316" s="117">
        <v>5426000</v>
      </c>
      <c r="C316" s="117">
        <v>1195000</v>
      </c>
      <c r="D316" s="117">
        <v>1273000</v>
      </c>
      <c r="E316" s="117">
        <v>1267000</v>
      </c>
      <c r="F316" s="117">
        <v>1691000</v>
      </c>
    </row>
    <row r="317" spans="1:6" ht="13.5">
      <c r="A317" s="89" t="s">
        <v>19</v>
      </c>
      <c r="B317" s="122">
        <v>-4236000</v>
      </c>
      <c r="C317" s="122">
        <v>-1077000</v>
      </c>
      <c r="D317" s="122">
        <v>-1032000</v>
      </c>
      <c r="E317" s="122">
        <v>-947000</v>
      </c>
      <c r="F317" s="122">
        <v>-1180000</v>
      </c>
    </row>
    <row r="318" spans="1:6" ht="13.5">
      <c r="A318" s="104" t="s">
        <v>46</v>
      </c>
      <c r="B318" s="117">
        <v>1190000</v>
      </c>
      <c r="C318" s="117">
        <v>118000</v>
      </c>
      <c r="D318" s="117">
        <v>241000</v>
      </c>
      <c r="E318" s="117">
        <v>320000</v>
      </c>
      <c r="F318" s="117">
        <v>511000</v>
      </c>
    </row>
    <row r="319" spans="1:6" ht="13.5">
      <c r="A319" s="121" t="s">
        <v>21</v>
      </c>
      <c r="B319" s="122">
        <v>-78000</v>
      </c>
      <c r="C319" s="122">
        <v>4000</v>
      </c>
      <c r="D319" s="122">
        <v>15000</v>
      </c>
      <c r="E319" s="122">
        <v>-83000</v>
      </c>
      <c r="F319" s="122">
        <v>-14000</v>
      </c>
    </row>
    <row r="320" spans="1:6" ht="13.5">
      <c r="A320" s="104" t="s">
        <v>23</v>
      </c>
      <c r="B320" s="117">
        <v>1112000</v>
      </c>
      <c r="C320" s="117">
        <v>122000</v>
      </c>
      <c r="D320" s="117">
        <v>256000</v>
      </c>
      <c r="E320" s="117">
        <v>237000</v>
      </c>
      <c r="F320" s="117">
        <v>497000</v>
      </c>
    </row>
    <row r="321" spans="1:6" ht="13.5">
      <c r="A321" s="121" t="s">
        <v>81</v>
      </c>
      <c r="B321" s="122">
        <v>5000</v>
      </c>
      <c r="C321" s="122">
        <v>-5000</v>
      </c>
      <c r="D321" s="122">
        <v>4000</v>
      </c>
      <c r="E321" s="122">
        <v>-3000</v>
      </c>
      <c r="F321" s="122">
        <v>9000</v>
      </c>
    </row>
    <row r="322" spans="1:6" ht="13.5">
      <c r="A322" s="89" t="s">
        <v>26</v>
      </c>
      <c r="B322" s="122">
        <v>8000</v>
      </c>
      <c r="C322" s="122">
        <v>4000</v>
      </c>
      <c r="D322" s="122">
        <v>3000</v>
      </c>
      <c r="E322" s="122">
        <v>1000</v>
      </c>
      <c r="F322" s="122">
        <v>0</v>
      </c>
    </row>
    <row r="323" spans="1:6" ht="13.5">
      <c r="A323" s="104" t="s">
        <v>29</v>
      </c>
      <c r="B323" s="117">
        <v>1125000</v>
      </c>
      <c r="C323" s="117">
        <v>121000</v>
      </c>
      <c r="D323" s="117">
        <v>263000</v>
      </c>
      <c r="E323" s="117">
        <v>235000</v>
      </c>
      <c r="F323" s="117">
        <v>506000</v>
      </c>
    </row>
    <row r="324" spans="1:6" s="9" customFormat="1" ht="6" customHeight="1">
      <c r="A324" s="17"/>
      <c r="B324" s="131"/>
      <c r="C324" s="131"/>
      <c r="D324" s="131"/>
      <c r="E324" s="131"/>
      <c r="F324" s="131"/>
    </row>
    <row r="325" spans="1:6" ht="13.5">
      <c r="A325" s="121" t="s">
        <v>94</v>
      </c>
      <c r="B325" s="153">
        <v>8090410.40041095</v>
      </c>
      <c r="C325" s="153">
        <v>8090410.40041095</v>
      </c>
      <c r="D325" s="114">
        <v>8216014.593836783</v>
      </c>
      <c r="E325" s="114">
        <v>8148990.63545345</v>
      </c>
      <c r="F325" s="114">
        <v>7942853.912723448</v>
      </c>
    </row>
    <row r="326" ht="13.5" customHeight="1">
      <c r="A326" s="7"/>
    </row>
    <row r="327" spans="1:6" s="11" customFormat="1" ht="13.5">
      <c r="A327" s="25" t="s">
        <v>91</v>
      </c>
      <c r="B327" s="196">
        <v>2013</v>
      </c>
      <c r="C327" s="123" t="s">
        <v>188</v>
      </c>
      <c r="D327" s="123" t="s">
        <v>189</v>
      </c>
      <c r="E327" s="123" t="s">
        <v>190</v>
      </c>
      <c r="F327" s="123" t="s">
        <v>191</v>
      </c>
    </row>
    <row r="328" ht="13.5">
      <c r="A328" s="89" t="s">
        <v>178</v>
      </c>
    </row>
    <row r="329" spans="1:6" ht="13.5">
      <c r="A329" s="104" t="s">
        <v>43</v>
      </c>
      <c r="B329" s="117">
        <v>3275000</v>
      </c>
      <c r="C329" s="117">
        <v>879000</v>
      </c>
      <c r="D329" s="117">
        <v>770000</v>
      </c>
      <c r="E329" s="117">
        <v>847000</v>
      </c>
      <c r="F329" s="117">
        <v>779000</v>
      </c>
    </row>
    <row r="330" spans="1:6" ht="13.5">
      <c r="A330" s="89" t="s">
        <v>19</v>
      </c>
      <c r="B330" s="122">
        <v>-1740000</v>
      </c>
      <c r="C330" s="122">
        <v>-474000</v>
      </c>
      <c r="D330" s="122">
        <v>-397000</v>
      </c>
      <c r="E330" s="122">
        <v>-458000</v>
      </c>
      <c r="F330" s="122">
        <v>-411000</v>
      </c>
    </row>
    <row r="331" spans="1:6" ht="13.5">
      <c r="A331" s="104" t="s">
        <v>46</v>
      </c>
      <c r="B331" s="117">
        <v>1535000</v>
      </c>
      <c r="C331" s="117">
        <v>405000</v>
      </c>
      <c r="D331" s="117">
        <v>373000</v>
      </c>
      <c r="E331" s="117">
        <v>389000</v>
      </c>
      <c r="F331" s="117">
        <v>368000</v>
      </c>
    </row>
    <row r="332" spans="1:6" ht="13.5">
      <c r="A332" s="121" t="s">
        <v>21</v>
      </c>
      <c r="B332" s="122">
        <v>-437000</v>
      </c>
      <c r="C332" s="122">
        <v>-171000</v>
      </c>
      <c r="D332" s="122">
        <v>-77000</v>
      </c>
      <c r="E332" s="122">
        <v>-123000</v>
      </c>
      <c r="F332" s="122">
        <v>-66000</v>
      </c>
    </row>
    <row r="333" spans="1:6" ht="13.5">
      <c r="A333" s="104" t="s">
        <v>23</v>
      </c>
      <c r="B333" s="117">
        <v>1098000</v>
      </c>
      <c r="C333" s="117">
        <v>234000</v>
      </c>
      <c r="D333" s="117">
        <v>296000</v>
      </c>
      <c r="E333" s="117">
        <v>266000</v>
      </c>
      <c r="F333" s="117">
        <v>302000</v>
      </c>
    </row>
    <row r="334" spans="1:6" ht="13.5">
      <c r="A334" s="121" t="s">
        <v>47</v>
      </c>
      <c r="B334" s="122">
        <v>18000</v>
      </c>
      <c r="C334" s="122">
        <v>2000</v>
      </c>
      <c r="D334" s="122">
        <v>6000</v>
      </c>
      <c r="E334" s="122">
        <v>3000</v>
      </c>
      <c r="F334" s="122">
        <v>7000</v>
      </c>
    </row>
    <row r="335" spans="1:6" ht="13.5">
      <c r="A335" s="104" t="s">
        <v>29</v>
      </c>
      <c r="B335" s="117">
        <v>1116000</v>
      </c>
      <c r="C335" s="117">
        <v>236000</v>
      </c>
      <c r="D335" s="117">
        <v>302000</v>
      </c>
      <c r="E335" s="117">
        <v>269000</v>
      </c>
      <c r="F335" s="117">
        <v>309000</v>
      </c>
    </row>
    <row r="336" spans="1:6" s="9" customFormat="1" ht="6" customHeight="1">
      <c r="A336" s="17"/>
      <c r="B336" s="131"/>
      <c r="C336" s="131"/>
      <c r="D336" s="131"/>
      <c r="E336" s="131"/>
      <c r="F336" s="131"/>
    </row>
    <row r="337" spans="1:6" ht="13.5">
      <c r="A337" s="121" t="s">
        <v>94</v>
      </c>
      <c r="B337" s="153">
        <v>7431089.765494713</v>
      </c>
      <c r="C337" s="153">
        <v>7431089.765494713</v>
      </c>
      <c r="D337" s="114">
        <v>7502645.637576379</v>
      </c>
      <c r="E337" s="114">
        <v>7617381.113624712</v>
      </c>
      <c r="F337" s="114">
        <v>7621659.896029712</v>
      </c>
    </row>
    <row r="338" ht="13.5" customHeight="1">
      <c r="A338" s="7"/>
    </row>
    <row r="339" spans="1:6" s="9" customFormat="1" ht="13.5">
      <c r="A339" s="25" t="s">
        <v>91</v>
      </c>
      <c r="B339" s="196">
        <v>2013</v>
      </c>
      <c r="C339" s="123" t="s">
        <v>188</v>
      </c>
      <c r="D339" s="123" t="s">
        <v>189</v>
      </c>
      <c r="E339" s="123" t="s">
        <v>190</v>
      </c>
      <c r="F339" s="123" t="s">
        <v>191</v>
      </c>
    </row>
    <row r="340" ht="13.5">
      <c r="A340" s="104" t="s">
        <v>226</v>
      </c>
    </row>
    <row r="341" spans="1:6" ht="13.5">
      <c r="A341" s="104" t="s">
        <v>43</v>
      </c>
      <c r="B341" s="117">
        <v>322000</v>
      </c>
      <c r="C341" s="117">
        <v>93000</v>
      </c>
      <c r="D341" s="117">
        <v>-125000</v>
      </c>
      <c r="E341" s="117">
        <v>209000</v>
      </c>
      <c r="F341" s="117">
        <v>145000</v>
      </c>
    </row>
    <row r="342" spans="1:6" ht="13.5">
      <c r="A342" s="89" t="s">
        <v>19</v>
      </c>
      <c r="B342" s="122">
        <v>-1280000</v>
      </c>
      <c r="C342" s="122">
        <v>-446000</v>
      </c>
      <c r="D342" s="122">
        <v>-314000</v>
      </c>
      <c r="E342" s="122">
        <v>-211000</v>
      </c>
      <c r="F342" s="122">
        <v>-309000</v>
      </c>
    </row>
    <row r="343" spans="1:6" s="18" customFormat="1" ht="13.5">
      <c r="A343" s="87" t="s">
        <v>203</v>
      </c>
      <c r="B343" s="120">
        <v>-661000</v>
      </c>
      <c r="C343" s="120">
        <v>-287000</v>
      </c>
      <c r="D343" s="120">
        <v>-145000</v>
      </c>
      <c r="E343" s="120">
        <v>-74000</v>
      </c>
      <c r="F343" s="120">
        <v>-155000</v>
      </c>
    </row>
    <row r="344" spans="1:6" ht="13.5">
      <c r="A344" s="104" t="s">
        <v>46</v>
      </c>
      <c r="B344" s="117">
        <v>-958000</v>
      </c>
      <c r="C344" s="117">
        <v>-353000</v>
      </c>
      <c r="D344" s="117">
        <v>-439000</v>
      </c>
      <c r="E344" s="117">
        <v>-2000</v>
      </c>
      <c r="F344" s="117">
        <v>-164000</v>
      </c>
    </row>
    <row r="345" spans="1:6" ht="13.5">
      <c r="A345" s="177" t="s">
        <v>21</v>
      </c>
      <c r="B345" s="122">
        <v>-17000</v>
      </c>
      <c r="C345" s="122">
        <v>5000</v>
      </c>
      <c r="D345" s="122">
        <v>-15000</v>
      </c>
      <c r="E345" s="122">
        <v>2000</v>
      </c>
      <c r="F345" s="122">
        <v>-9000</v>
      </c>
    </row>
    <row r="346" spans="1:6" ht="27">
      <c r="A346" s="183" t="s">
        <v>202</v>
      </c>
      <c r="B346" s="122">
        <v>-798000</v>
      </c>
      <c r="C346" s="122">
        <v>-798000</v>
      </c>
      <c r="D346" s="122">
        <v>0</v>
      </c>
      <c r="E346" s="122">
        <v>0</v>
      </c>
      <c r="F346" s="122">
        <v>0</v>
      </c>
    </row>
    <row r="347" spans="1:6" ht="13.5">
      <c r="A347" s="104" t="s">
        <v>23</v>
      </c>
      <c r="B347" s="117">
        <v>-1773000</v>
      </c>
      <c r="C347" s="117">
        <v>-1146000</v>
      </c>
      <c r="D347" s="117">
        <v>-454000</v>
      </c>
      <c r="E347" s="117">
        <v>0</v>
      </c>
      <c r="F347" s="117">
        <v>-173000</v>
      </c>
    </row>
    <row r="348" spans="1:6" ht="13.5">
      <c r="A348" s="121" t="s">
        <v>81</v>
      </c>
      <c r="B348" s="122">
        <v>-19000</v>
      </c>
      <c r="C348" s="122">
        <v>26000</v>
      </c>
      <c r="D348" s="122">
        <v>36000</v>
      </c>
      <c r="E348" s="122">
        <v>-4000</v>
      </c>
      <c r="F348" s="122">
        <v>-77000</v>
      </c>
    </row>
    <row r="349" spans="1:6" ht="13.5">
      <c r="A349" s="89" t="s">
        <v>26</v>
      </c>
      <c r="B349" s="122">
        <v>-81000</v>
      </c>
      <c r="C349" s="122">
        <v>-93000</v>
      </c>
      <c r="D349" s="122">
        <v>10000</v>
      </c>
      <c r="E349" s="122">
        <v>-9000</v>
      </c>
      <c r="F349" s="122">
        <v>11000</v>
      </c>
    </row>
    <row r="350" spans="1:6" ht="13.5">
      <c r="A350" s="104" t="s">
        <v>29</v>
      </c>
      <c r="B350" s="117">
        <v>-1873000</v>
      </c>
      <c r="C350" s="117">
        <v>-1213000</v>
      </c>
      <c r="D350" s="117">
        <v>-408000</v>
      </c>
      <c r="E350" s="117">
        <v>-13000</v>
      </c>
      <c r="F350" s="117">
        <v>-239000</v>
      </c>
    </row>
    <row r="354" spans="1:13" s="10" customFormat="1" ht="9">
      <c r="A354" s="181" t="s">
        <v>201</v>
      </c>
      <c r="B354" s="180">
        <v>0</v>
      </c>
      <c r="C354" s="180">
        <v>0</v>
      </c>
      <c r="D354" s="180">
        <v>0</v>
      </c>
      <c r="E354" s="180">
        <v>0</v>
      </c>
      <c r="F354" s="180">
        <v>0</v>
      </c>
      <c r="G354" s="176"/>
      <c r="H354" s="176"/>
      <c r="I354" s="176"/>
      <c r="J354" s="176"/>
      <c r="K354" s="176"/>
      <c r="L354" s="176"/>
      <c r="M354" s="176"/>
    </row>
  </sheetData>
  <sheetProtection/>
  <printOptions horizontalCentered="1"/>
  <pageMargins left="0.1968503937007874" right="0.1968503937007874" top="0.984251968503937" bottom="0.984251968503937" header="0.5118110236220472" footer="0.5118110236220472"/>
  <pageSetup fitToHeight="15" horizontalDpi="600" verticalDpi="600" orientation="portrait" paperSize="9" r:id="rId1"/>
  <headerFooter alignWithMargins="0">
    <oddHeader>&amp;C&amp;"Arial,Gras"&amp;A</oddHeader>
  </headerFooter>
  <rowBreaks count="6" manualBreakCount="6">
    <brk id="55" max="5" man="1"/>
    <brk id="99" max="5" man="1"/>
    <brk id="153" max="5" man="1"/>
    <brk id="194" max="5" man="1"/>
    <brk id="249" max="5" man="1"/>
    <brk id="300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U361"/>
  <sheetViews>
    <sheetView showGridLines="0" zoomScaleSheetLayoutView="100" zoomScalePageLayoutView="0" workbookViewId="0" topLeftCell="C197">
      <selection activeCell="E237" sqref="E237"/>
    </sheetView>
  </sheetViews>
  <sheetFormatPr defaultColWidth="12" defaultRowHeight="12" outlineLevelRow="1" outlineLevelCol="1"/>
  <cols>
    <col min="1" max="1" width="60.66015625" style="5" hidden="1" customWidth="1" outlineLevel="1"/>
    <col min="2" max="2" width="39.5" style="136" hidden="1" customWidth="1" outlineLevel="1"/>
    <col min="3" max="3" width="36.16015625" style="5" customWidth="1" collapsed="1"/>
    <col min="4" max="4" width="45" style="8" customWidth="1"/>
    <col min="5" max="9" width="12.5" style="13" customWidth="1"/>
    <col min="10" max="14" width="12.5" style="13" hidden="1" customWidth="1" outlineLevel="1"/>
    <col min="15" max="15" width="12" style="0" customWidth="1" collapsed="1"/>
    <col min="22" max="16384" width="12" style="5" customWidth="1"/>
  </cols>
  <sheetData>
    <row r="1" spans="1:3" ht="13.5" hidden="1" outlineLevel="1">
      <c r="A1" s="22" t="s">
        <v>9</v>
      </c>
      <c r="B1" s="135"/>
      <c r="C1" s="86"/>
    </row>
    <row r="2" ht="13.5" hidden="1" outlineLevel="1">
      <c r="A2" s="22" t="s">
        <v>222</v>
      </c>
    </row>
    <row r="3" ht="13.5" hidden="1" outlineLevel="1">
      <c r="A3" s="22" t="s">
        <v>11</v>
      </c>
    </row>
    <row r="4" spans="1:14" ht="13.5" hidden="1" outlineLevel="1">
      <c r="A4" s="86"/>
      <c r="E4" s="27" t="str">
        <f>paramètres!$D$8</f>
        <v>Année</v>
      </c>
      <c r="F4" s="27" t="s">
        <v>90</v>
      </c>
      <c r="G4" s="27" t="s">
        <v>13</v>
      </c>
      <c r="H4" s="27" t="s">
        <v>186</v>
      </c>
      <c r="I4" s="27" t="s">
        <v>187</v>
      </c>
      <c r="J4" s="27" t="str">
        <f>paramètres!$D$8</f>
        <v>Année</v>
      </c>
      <c r="K4" s="27" t="s">
        <v>90</v>
      </c>
      <c r="L4" s="27" t="s">
        <v>13</v>
      </c>
      <c r="M4" s="27" t="s">
        <v>186</v>
      </c>
      <c r="N4" s="27" t="s">
        <v>187</v>
      </c>
    </row>
    <row r="5" spans="5:14" ht="50.25" customHeight="1" hidden="1" outlineLevel="1">
      <c r="E5" s="27" t="s">
        <v>16</v>
      </c>
      <c r="F5" s="27" t="s">
        <v>15</v>
      </c>
      <c r="G5" s="27" t="s">
        <v>15</v>
      </c>
      <c r="H5" s="27" t="s">
        <v>15</v>
      </c>
      <c r="I5" s="27" t="s">
        <v>15</v>
      </c>
      <c r="J5" s="27" t="s">
        <v>16</v>
      </c>
      <c r="K5" s="27" t="s">
        <v>15</v>
      </c>
      <c r="L5" s="27" t="s">
        <v>15</v>
      </c>
      <c r="M5" s="27" t="s">
        <v>15</v>
      </c>
      <c r="N5" s="27" t="s">
        <v>15</v>
      </c>
    </row>
    <row r="6" spans="5:14" ht="56.25" hidden="1" outlineLevel="1">
      <c r="E6" s="27" t="str">
        <f>paramètres!$C$2</f>
        <v>Réalisé de gestion N-1 - Version Communication Financière</v>
      </c>
      <c r="F6" s="27" t="str">
        <f>paramètres!$C$2</f>
        <v>Réalisé de gestion N-1 - Version Communication Financière</v>
      </c>
      <c r="G6" s="27" t="str">
        <f>paramètres!$B$2</f>
        <v>Réalisé de gestion N-1 - Version Communication Financière</v>
      </c>
      <c r="H6" s="27" t="str">
        <f>paramètres!$B$2</f>
        <v>Réalisé de gestion N-1 - Version Communication Financière</v>
      </c>
      <c r="I6" s="27" t="str">
        <f>paramètres!$B$2</f>
        <v>Réalisé de gestion N-1 - Version Communication Financière</v>
      </c>
      <c r="J6" s="27" t="str">
        <f>paramètres!$A$2</f>
        <v>Réalisé de gestion N-1 - Version Communication Financière</v>
      </c>
      <c r="K6" s="27" t="str">
        <f>paramètres!$A$2</f>
        <v>Réalisé de gestion N-1 - Version Communication Financière</v>
      </c>
      <c r="L6" s="27" t="str">
        <f>paramètres!$A$2</f>
        <v>Réalisé de gestion N-1 - Version Communication Financière</v>
      </c>
      <c r="M6" s="27" t="str">
        <f>paramètres!$A$2</f>
        <v>Réalisé de gestion N-1 - Version Communication Financière</v>
      </c>
      <c r="N6" s="27" t="str">
        <f>paramètres!$A$2</f>
        <v>Réalisé de gestion N-1 - Version Communication Financière</v>
      </c>
    </row>
    <row r="7" ht="13.5" collapsed="1"/>
    <row r="8" spans="2:14" s="11" customFormat="1" ht="13.5">
      <c r="B8" s="137"/>
      <c r="C8" s="9"/>
      <c r="D8" s="25" t="s">
        <v>91</v>
      </c>
      <c r="E8" s="103">
        <f>2013</f>
        <v>2013</v>
      </c>
      <c r="F8" s="103" t="s">
        <v>188</v>
      </c>
      <c r="G8" s="103" t="s">
        <v>189</v>
      </c>
      <c r="H8" s="103" t="s">
        <v>190</v>
      </c>
      <c r="I8" s="103" t="s">
        <v>191</v>
      </c>
      <c r="J8" s="103">
        <f>2012</f>
        <v>2012</v>
      </c>
      <c r="K8" s="103" t="s">
        <v>115</v>
      </c>
      <c r="L8" s="103" t="s">
        <v>116</v>
      </c>
      <c r="M8" s="103" t="s">
        <v>117</v>
      </c>
      <c r="N8" s="103" t="s">
        <v>118</v>
      </c>
    </row>
    <row r="9" spans="3:14" ht="13.5">
      <c r="C9" s="19"/>
      <c r="D9" s="115" t="s">
        <v>220</v>
      </c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13.5">
      <c r="A10" s="26" t="s">
        <v>53</v>
      </c>
      <c r="B10" s="139" t="s">
        <v>119</v>
      </c>
      <c r="C10" s="79" t="s">
        <v>112</v>
      </c>
      <c r="D10" s="115" t="s">
        <v>43</v>
      </c>
      <c r="E10" s="117">
        <f>'Histo-Pôles pro forma'!B4-'Histo-Pôles'!E10</f>
        <v>1076171.346985925</v>
      </c>
      <c r="F10" s="117">
        <f>'Histo-Pôles pro forma'!C4-'Histo-Pôles'!F10</f>
        <v>239748.07573353127</v>
      </c>
      <c r="G10" s="117">
        <f>'Histo-Pôles pro forma'!D4-'Histo-Pôles'!G10</f>
        <v>239143.4746348001</v>
      </c>
      <c r="H10" s="117">
        <f>'Histo-Pôles pro forma'!E4-'Histo-Pôles'!H10</f>
        <v>298424.6088797776</v>
      </c>
      <c r="I10" s="117">
        <f>'Histo-Pôles pro forma'!F4-'Histo-Pôles'!I10</f>
        <v>298855.18773782346</v>
      </c>
      <c r="J10" s="113">
        <v>24462000</v>
      </c>
      <c r="K10" s="113">
        <v>5960000</v>
      </c>
      <c r="L10" s="113">
        <v>6055000</v>
      </c>
      <c r="M10" s="113">
        <v>6247000</v>
      </c>
      <c r="N10" s="113">
        <v>6200000</v>
      </c>
    </row>
    <row r="11" spans="1:14" ht="13.5">
      <c r="A11" s="22" t="s">
        <v>18</v>
      </c>
      <c r="B11" s="139" t="s">
        <v>119</v>
      </c>
      <c r="C11" s="79" t="s">
        <v>112</v>
      </c>
      <c r="D11" s="121" t="s">
        <v>19</v>
      </c>
      <c r="E11" s="122">
        <f>'Histo-Pôles pro forma'!B5-'Histo-Pôles'!E11</f>
        <v>-640875.6895344332</v>
      </c>
      <c r="F11" s="122">
        <f>'Histo-Pôles pro forma'!C5-'Histo-Pôles'!F11</f>
        <v>-158823.58636296913</v>
      </c>
      <c r="G11" s="122">
        <f>'Histo-Pôles pro forma'!D5-'Histo-Pôles'!G11</f>
        <v>-151775.5484141102</v>
      </c>
      <c r="H11" s="122">
        <f>'Histo-Pôles pro forma'!E5-'Histo-Pôles'!H11</f>
        <v>-170679.8309651371</v>
      </c>
      <c r="I11" s="122">
        <f>'Histo-Pôles pro forma'!F5-'Histo-Pôles'!I11</f>
        <v>-159596.72379221907</v>
      </c>
      <c r="J11" s="122">
        <v>-14903000</v>
      </c>
      <c r="K11" s="122">
        <v>-3839000</v>
      </c>
      <c r="L11" s="122">
        <v>-3701000</v>
      </c>
      <c r="M11" s="122">
        <v>-3710000</v>
      </c>
      <c r="N11" s="122">
        <v>-3653000</v>
      </c>
    </row>
    <row r="12" spans="1:14" ht="13.5">
      <c r="A12" s="26" t="s">
        <v>54</v>
      </c>
      <c r="B12" s="139" t="s">
        <v>119</v>
      </c>
      <c r="C12" s="79" t="s">
        <v>112</v>
      </c>
      <c r="D12" s="115" t="s">
        <v>46</v>
      </c>
      <c r="E12" s="117">
        <f>'Histo-Pôles pro forma'!B6-'Histo-Pôles'!E12</f>
        <v>435295.6574514918</v>
      </c>
      <c r="F12" s="117">
        <f>'Histo-Pôles pro forma'!C6-'Histo-Pôles'!F12</f>
        <v>80924.4893705619</v>
      </c>
      <c r="G12" s="117">
        <f>'Histo-Pôles pro forma'!D6-'Histo-Pôles'!G12</f>
        <v>87367.9262206899</v>
      </c>
      <c r="H12" s="117">
        <f>'Histo-Pôles pro forma'!E6-'Histo-Pôles'!H12</f>
        <v>127744.77791464003</v>
      </c>
      <c r="I12" s="117">
        <f>'Histo-Pôles pro forma'!F6-'Histo-Pôles'!I12</f>
        <v>139258.46394560486</v>
      </c>
      <c r="J12" s="117">
        <v>9559000</v>
      </c>
      <c r="K12" s="117">
        <v>2121000</v>
      </c>
      <c r="L12" s="117">
        <v>2354000</v>
      </c>
      <c r="M12" s="117">
        <v>2537000</v>
      </c>
      <c r="N12" s="117">
        <v>2547000</v>
      </c>
    </row>
    <row r="13" spans="1:14" ht="13.5">
      <c r="A13" s="22" t="s">
        <v>0</v>
      </c>
      <c r="B13" s="139" t="s">
        <v>119</v>
      </c>
      <c r="C13" s="79" t="s">
        <v>112</v>
      </c>
      <c r="D13" s="121" t="s">
        <v>21</v>
      </c>
      <c r="E13" s="122">
        <f>'Histo-Pôles pro forma'!B7-'Histo-Pôles'!E13</f>
        <v>-157695.07854198385</v>
      </c>
      <c r="F13" s="122">
        <f>'Histo-Pôles pro forma'!C7-'Histo-Pôles'!F13</f>
        <v>-39101.50144952035</v>
      </c>
      <c r="G13" s="122">
        <f>'Histo-Pôles pro forma'!D7-'Histo-Pôles'!G13</f>
        <v>-34349.73332269513</v>
      </c>
      <c r="H13" s="122">
        <f>'Histo-Pôles pro forma'!E7-'Histo-Pôles'!H13</f>
        <v>-29812.228444917942</v>
      </c>
      <c r="I13" s="122">
        <f>'Histo-Pôles pro forma'!F7-'Histo-Pôles'!I13</f>
        <v>-54431.61532485043</v>
      </c>
      <c r="J13" s="122">
        <v>-3585000</v>
      </c>
      <c r="K13" s="122">
        <v>-942000</v>
      </c>
      <c r="L13" s="122">
        <v>-838000</v>
      </c>
      <c r="M13" s="122">
        <v>-908000</v>
      </c>
      <c r="N13" s="122">
        <v>-897000</v>
      </c>
    </row>
    <row r="14" spans="1:14" ht="13.5">
      <c r="A14" s="26" t="s">
        <v>55</v>
      </c>
      <c r="B14" s="139" t="s">
        <v>119</v>
      </c>
      <c r="C14" s="79" t="s">
        <v>112</v>
      </c>
      <c r="D14" s="115" t="s">
        <v>23</v>
      </c>
      <c r="E14" s="117">
        <f>'Histo-Pôles pro forma'!B8-'Histo-Pôles'!E14</f>
        <v>277600.5789095089</v>
      </c>
      <c r="F14" s="117">
        <f>'Histo-Pôles pro forma'!C8-'Histo-Pôles'!F14</f>
        <v>41822.98792104167</v>
      </c>
      <c r="G14" s="117">
        <f>'Histo-Pôles pro forma'!D8-'Histo-Pôles'!G14</f>
        <v>53018.192897995</v>
      </c>
      <c r="H14" s="117">
        <f>'Histo-Pôles pro forma'!E8-'Histo-Pôles'!H14</f>
        <v>97932.5494697222</v>
      </c>
      <c r="I14" s="117">
        <f>'Histo-Pôles pro forma'!F8-'Histo-Pôles'!I14</f>
        <v>84826.8486207542</v>
      </c>
      <c r="J14" s="117">
        <v>5974000</v>
      </c>
      <c r="K14" s="117">
        <v>1179000</v>
      </c>
      <c r="L14" s="117">
        <v>1516000</v>
      </c>
      <c r="M14" s="117">
        <v>1629000</v>
      </c>
      <c r="N14" s="117">
        <v>1650000</v>
      </c>
    </row>
    <row r="15" spans="1:14" ht="13.5">
      <c r="A15" s="22" t="s">
        <v>27</v>
      </c>
      <c r="B15" s="139" t="s">
        <v>119</v>
      </c>
      <c r="C15" s="79" t="s">
        <v>112</v>
      </c>
      <c r="D15" s="121" t="s">
        <v>47</v>
      </c>
      <c r="E15" s="122">
        <f>'Histo-Pôles pro forma'!B9-'Histo-Pôles'!E15</f>
        <v>-157477.82271218952</v>
      </c>
      <c r="F15" s="122">
        <f>'Histo-Pôles pro forma'!C9-'Histo-Pôles'!F15</f>
        <v>-21329.500159912444</v>
      </c>
      <c r="G15" s="122">
        <f>'Histo-Pôles pro forma'!D9-'Histo-Pôles'!G15</f>
        <v>-28935.228393249054</v>
      </c>
      <c r="H15" s="122">
        <f>'Histo-Pôles pro forma'!E9-'Histo-Pôles'!H15</f>
        <v>-59766.54804755177</v>
      </c>
      <c r="I15" s="122">
        <f>'Histo-Pôles pro forma'!F9-'Histo-Pôles'!I15</f>
        <v>-47446.54611147604</v>
      </c>
      <c r="J15" s="122">
        <v>304000</v>
      </c>
      <c r="K15" s="122">
        <v>37000</v>
      </c>
      <c r="L15" s="122">
        <v>50000</v>
      </c>
      <c r="M15" s="122">
        <v>163000</v>
      </c>
      <c r="N15" s="122">
        <v>54000</v>
      </c>
    </row>
    <row r="16" spans="1:14" ht="13.5">
      <c r="A16" s="26" t="s">
        <v>56</v>
      </c>
      <c r="B16" s="139" t="s">
        <v>119</v>
      </c>
      <c r="C16" s="79" t="s">
        <v>112</v>
      </c>
      <c r="D16" s="115" t="s">
        <v>48</v>
      </c>
      <c r="E16" s="117">
        <f>'Histo-Pôles pro forma'!B10-'Histo-Pôles'!E16</f>
        <v>120122.75619731937</v>
      </c>
      <c r="F16" s="117">
        <f>'Histo-Pôles pro forma'!C10-'Histo-Pôles'!F16</f>
        <v>20493.48776112916</v>
      </c>
      <c r="G16" s="117">
        <f>'Histo-Pôles pro forma'!D10-'Histo-Pôles'!G16</f>
        <v>24082.96450474602</v>
      </c>
      <c r="H16" s="117">
        <f>'Histo-Pôles pro forma'!E10-'Histo-Pôles'!H16</f>
        <v>38166.00142217032</v>
      </c>
      <c r="I16" s="117">
        <f>'Histo-Pôles pro forma'!F10-'Histo-Pôles'!I16</f>
        <v>37380.30250927806</v>
      </c>
      <c r="J16" s="117">
        <v>6278000</v>
      </c>
      <c r="K16" s="117">
        <v>1216000</v>
      </c>
      <c r="L16" s="117">
        <v>1566000</v>
      </c>
      <c r="M16" s="117">
        <v>1792000</v>
      </c>
      <c r="N16" s="117">
        <v>1704000</v>
      </c>
    </row>
    <row r="17" spans="1:14" ht="13.5">
      <c r="A17" s="30"/>
      <c r="B17" s="138"/>
      <c r="C17" s="6"/>
      <c r="D17" s="121" t="s">
        <v>80</v>
      </c>
      <c r="E17" s="122">
        <f>'Histo-Pôles pro forma'!B11-'Histo-Pôles'!E17</f>
        <v>1231.7358274357393</v>
      </c>
      <c r="F17" s="122">
        <f>'Histo-Pôles pro forma'!C11-'Histo-Pôles'!F17</f>
        <v>-49.406327220611274</v>
      </c>
      <c r="G17" s="122">
        <f>'Histo-Pôles pro forma'!D11-'Histo-Pôles'!G17</f>
        <v>505.84973564674146</v>
      </c>
      <c r="H17" s="122">
        <f>'Histo-Pôles pro forma'!E11-'Histo-Pôles'!H17</f>
        <v>2929.58884679107</v>
      </c>
      <c r="I17" s="122">
        <f>'Histo-Pôles pro forma'!F11-'Histo-Pôles'!I17</f>
        <v>-2154.2964277877472</v>
      </c>
      <c r="J17" s="122">
        <f>J18-J16</f>
        <v>-218000</v>
      </c>
      <c r="K17" s="122">
        <f>K18-K16</f>
        <v>-50000</v>
      </c>
      <c r="L17" s="122">
        <f>L18-L16</f>
        <v>-56000</v>
      </c>
      <c r="M17" s="122">
        <f>M18-M16</f>
        <v>-55000</v>
      </c>
      <c r="N17" s="122">
        <f>N18-N16</f>
        <v>-57000</v>
      </c>
    </row>
    <row r="18" spans="1:14" ht="13.5">
      <c r="A18" s="26" t="s">
        <v>56</v>
      </c>
      <c r="B18" s="139" t="s">
        <v>120</v>
      </c>
      <c r="C18" s="81" t="s">
        <v>114</v>
      </c>
      <c r="D18" s="115" t="s">
        <v>111</v>
      </c>
      <c r="E18" s="117">
        <f>'Histo-Pôles pro forma'!B12-'Histo-Pôles'!E18</f>
        <v>121354.4920247551</v>
      </c>
      <c r="F18" s="117">
        <f>'Histo-Pôles pro forma'!C12-'Histo-Pôles'!F18</f>
        <v>20444.08143390855</v>
      </c>
      <c r="G18" s="117">
        <f>'Histo-Pôles pro forma'!D12-'Histo-Pôles'!G18</f>
        <v>24588.814240392763</v>
      </c>
      <c r="H18" s="117">
        <f>'Histo-Pôles pro forma'!E12-'Histo-Pôles'!H18</f>
        <v>41095.59026896139</v>
      </c>
      <c r="I18" s="117">
        <f>'Histo-Pôles pro forma'!F12-'Histo-Pôles'!I18</f>
        <v>35226.00608149031</v>
      </c>
      <c r="J18" s="113">
        <v>6060000</v>
      </c>
      <c r="K18" s="113">
        <v>1166000</v>
      </c>
      <c r="L18" s="113">
        <v>1510000</v>
      </c>
      <c r="M18" s="113">
        <v>1737000</v>
      </c>
      <c r="N18" s="113">
        <v>1647000</v>
      </c>
    </row>
    <row r="19" spans="2:14" s="9" customFormat="1" ht="6" customHeight="1">
      <c r="B19" s="140"/>
      <c r="C19" s="6"/>
      <c r="D19" s="17"/>
      <c r="E19" s="131">
        <f>'Histo-Pôles pro forma'!B13-'Histo-Pôles'!E19</f>
        <v>0</v>
      </c>
      <c r="F19" s="131">
        <f>'Histo-Pôles pro forma'!C13-'Histo-Pôles'!F19</f>
        <v>0</v>
      </c>
      <c r="G19" s="131">
        <f>'Histo-Pôles pro forma'!D13-'Histo-Pôles'!G19</f>
        <v>0</v>
      </c>
      <c r="H19" s="131">
        <f>'Histo-Pôles pro forma'!E13-'Histo-Pôles'!H19</f>
        <v>0</v>
      </c>
      <c r="I19" s="131">
        <f>'Histo-Pôles pro forma'!F13-'Histo-Pôles'!I19</f>
        <v>0</v>
      </c>
      <c r="J19" s="131"/>
      <c r="K19" s="131"/>
      <c r="L19" s="131"/>
      <c r="M19" s="131"/>
      <c r="N19" s="131"/>
    </row>
    <row r="20" spans="3:14" ht="13.5">
      <c r="C20" s="128" t="s">
        <v>113</v>
      </c>
      <c r="D20" s="121" t="s">
        <v>94</v>
      </c>
      <c r="E20" s="153">
        <f>'Histo-Pôles pro forma'!B14-'Histo-Pôles'!E20</f>
        <v>0</v>
      </c>
      <c r="F20" s="153">
        <f>'Histo-Pôles pro forma'!C14-'Histo-Pôles'!F20</f>
        <v>0</v>
      </c>
      <c r="G20" s="114">
        <f>'Histo-Pôles pro forma'!D14-'Histo-Pôles'!G20</f>
        <v>0</v>
      </c>
      <c r="H20" s="114">
        <f>'Histo-Pôles pro forma'!E14-'Histo-Pôles'!H20</f>
        <v>0</v>
      </c>
      <c r="I20" s="114">
        <f>'Histo-Pôles pro forma'!F14-'Histo-Pôles'!I20</f>
        <v>0</v>
      </c>
      <c r="J20" s="114">
        <f>'FPN '!J19</f>
        <v>30110558.33465261</v>
      </c>
      <c r="K20" s="114">
        <f>'FPN '!K19</f>
        <v>30110558.33465261</v>
      </c>
      <c r="L20" s="114">
        <f>'FPN '!L19</f>
        <v>30292387.42123799</v>
      </c>
      <c r="M20" s="114">
        <f>'FPN '!M19</f>
        <v>30421516.646513775</v>
      </c>
      <c r="N20" s="153">
        <f>'FPN '!N19</f>
        <v>30414821.754010692</v>
      </c>
    </row>
    <row r="21" spans="3:14" ht="13.5">
      <c r="C21" s="128"/>
      <c r="D21" s="121"/>
      <c r="E21" s="114"/>
      <c r="F21" s="114"/>
      <c r="G21" s="114"/>
      <c r="H21" s="114"/>
      <c r="I21" s="114"/>
      <c r="J21" s="114"/>
      <c r="K21" s="114"/>
      <c r="L21" s="114"/>
      <c r="M21" s="114"/>
      <c r="N21" s="153"/>
    </row>
    <row r="22" spans="2:14" s="11" customFormat="1" ht="13.5">
      <c r="B22" s="137"/>
      <c r="C22" s="9"/>
      <c r="D22" s="25" t="s">
        <v>91</v>
      </c>
      <c r="E22" s="103">
        <f>2013</f>
        <v>2013</v>
      </c>
      <c r="F22" s="103" t="s">
        <v>188</v>
      </c>
      <c r="G22" s="103" t="s">
        <v>189</v>
      </c>
      <c r="H22" s="103" t="s">
        <v>190</v>
      </c>
      <c r="I22" s="103" t="s">
        <v>191</v>
      </c>
      <c r="J22" s="103">
        <f>2012</f>
        <v>2012</v>
      </c>
      <c r="K22" s="103" t="s">
        <v>115</v>
      </c>
      <c r="L22" s="103" t="s">
        <v>116</v>
      </c>
      <c r="M22" s="103" t="s">
        <v>117</v>
      </c>
      <c r="N22" s="103" t="s">
        <v>118</v>
      </c>
    </row>
    <row r="23" spans="3:14" ht="13.5">
      <c r="C23" s="19"/>
      <c r="D23" s="115" t="s">
        <v>221</v>
      </c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3.5">
      <c r="A24" s="22" t="s">
        <v>17</v>
      </c>
      <c r="B24" s="139" t="s">
        <v>120</v>
      </c>
      <c r="C24" s="79" t="s">
        <v>113</v>
      </c>
      <c r="D24" s="115" t="s">
        <v>43</v>
      </c>
      <c r="E24" s="117">
        <f>'Histo-Pôles pro forma'!B18-'Histo-Pôles'!E24</f>
        <v>1076226.3216352873</v>
      </c>
      <c r="F24" s="117">
        <f>'Histo-Pôles pro forma'!C18-'Histo-Pôles'!F24</f>
        <v>238787.06940523256</v>
      </c>
      <c r="G24" s="117">
        <f>'Histo-Pôles pro forma'!D18-'Histo-Pôles'!G24</f>
        <v>239884.86909074616</v>
      </c>
      <c r="H24" s="117">
        <f>'Histo-Pôles pro forma'!E18-'Histo-Pôles'!H24</f>
        <v>300146.9509802954</v>
      </c>
      <c r="I24" s="117">
        <f>'Histo-Pôles pro forma'!F18-'Histo-Pôles'!I24</f>
        <v>297407.43215901405</v>
      </c>
      <c r="J24" s="113">
        <v>24071000</v>
      </c>
      <c r="K24" s="113">
        <v>5851000</v>
      </c>
      <c r="L24" s="113">
        <v>5950000</v>
      </c>
      <c r="M24" s="113">
        <v>6176000</v>
      </c>
      <c r="N24" s="113">
        <v>6094000</v>
      </c>
    </row>
    <row r="25" spans="1:14" ht="13.5">
      <c r="A25" s="22" t="s">
        <v>18</v>
      </c>
      <c r="B25" s="139" t="s">
        <v>120</v>
      </c>
      <c r="C25" s="79" t="s">
        <v>113</v>
      </c>
      <c r="D25" s="121" t="s">
        <v>19</v>
      </c>
      <c r="E25" s="122">
        <f>'Histo-Pôles pro forma'!B19-'Histo-Pôles'!E25</f>
        <v>-640001.4094106313</v>
      </c>
      <c r="F25" s="122">
        <f>'Histo-Pôles pro forma'!C19-'Histo-Pôles'!F25</f>
        <v>-159046.000201853</v>
      </c>
      <c r="G25" s="122">
        <f>'Histo-Pôles pro forma'!D19-'Histo-Pôles'!G25</f>
        <v>-151295.3699469017</v>
      </c>
      <c r="H25" s="122">
        <f>'Histo-Pôles pro forma'!E19-'Histo-Pôles'!H25</f>
        <v>-169392.90387064172</v>
      </c>
      <c r="I25" s="122">
        <f>'Histo-Pôles pro forma'!F19-'Histo-Pôles'!I25</f>
        <v>-160267.13539123675</v>
      </c>
      <c r="J25" s="122">
        <v>-14668000</v>
      </c>
      <c r="K25" s="122">
        <v>-3778000</v>
      </c>
      <c r="L25" s="122">
        <v>-3643000</v>
      </c>
      <c r="M25" s="122">
        <v>-3650000</v>
      </c>
      <c r="N25" s="122">
        <v>-3597000</v>
      </c>
    </row>
    <row r="26" spans="1:14" ht="13.5">
      <c r="A26" s="22" t="s">
        <v>20</v>
      </c>
      <c r="B26" s="139" t="s">
        <v>120</v>
      </c>
      <c r="C26" s="79" t="s">
        <v>113</v>
      </c>
      <c r="D26" s="115" t="s">
        <v>46</v>
      </c>
      <c r="E26" s="117">
        <f>'Histo-Pôles pro forma'!B20-'Histo-Pôles'!E26</f>
        <v>436224.912224656</v>
      </c>
      <c r="F26" s="117">
        <f>'Histo-Pôles pro forma'!C20-'Histo-Pôles'!F26</f>
        <v>79741.06920337956</v>
      </c>
      <c r="G26" s="117">
        <f>'Histo-Pôles pro forma'!D20-'Histo-Pôles'!G26</f>
        <v>88589.49914384447</v>
      </c>
      <c r="H26" s="117">
        <f>'Histo-Pôles pro forma'!E20-'Histo-Pôles'!H26</f>
        <v>130754.04710965371</v>
      </c>
      <c r="I26" s="117">
        <f>'Histo-Pôles pro forma'!F20-'Histo-Pôles'!I26</f>
        <v>137140.2967677773</v>
      </c>
      <c r="J26" s="117">
        <v>9403000</v>
      </c>
      <c r="K26" s="117">
        <v>2073000</v>
      </c>
      <c r="L26" s="117">
        <v>2307000</v>
      </c>
      <c r="M26" s="117">
        <v>2526000</v>
      </c>
      <c r="N26" s="117">
        <v>2497000</v>
      </c>
    </row>
    <row r="27" spans="1:14" ht="13.5">
      <c r="A27" s="22" t="s">
        <v>0</v>
      </c>
      <c r="B27" s="139" t="s">
        <v>120</v>
      </c>
      <c r="C27" s="79" t="s">
        <v>113</v>
      </c>
      <c r="D27" s="121" t="s">
        <v>21</v>
      </c>
      <c r="E27" s="122">
        <f>'Histo-Pôles pro forma'!B21-'Histo-Pôles'!E27</f>
        <v>-158329.3654680783</v>
      </c>
      <c r="F27" s="122">
        <f>'Histo-Pôles pro forma'!C21-'Histo-Pôles'!F27</f>
        <v>-39350.535962763475</v>
      </c>
      <c r="G27" s="122">
        <f>'Histo-Pôles pro forma'!D21-'Histo-Pôles'!G27</f>
        <v>-33990.640189307975</v>
      </c>
      <c r="H27" s="122">
        <f>'Histo-Pôles pro forma'!E21-'Histo-Pôles'!H27</f>
        <v>-30078.662050900864</v>
      </c>
      <c r="I27" s="122">
        <f>'Histo-Pôles pro forma'!F21-'Histo-Pôles'!I27</f>
        <v>-54909.52726510714</v>
      </c>
      <c r="J27" s="122">
        <v>-3580000</v>
      </c>
      <c r="K27" s="122">
        <v>-941000</v>
      </c>
      <c r="L27" s="122">
        <v>-837000</v>
      </c>
      <c r="M27" s="122">
        <v>-907000</v>
      </c>
      <c r="N27" s="122">
        <v>-895000</v>
      </c>
    </row>
    <row r="28" spans="1:14" ht="13.5">
      <c r="A28" s="22" t="s">
        <v>22</v>
      </c>
      <c r="B28" s="139" t="s">
        <v>120</v>
      </c>
      <c r="C28" s="79" t="s">
        <v>113</v>
      </c>
      <c r="D28" s="115" t="s">
        <v>23</v>
      </c>
      <c r="E28" s="117">
        <f>'Histo-Pôles pro forma'!B22-'Histo-Pôles'!E28</f>
        <v>277895.5467565777</v>
      </c>
      <c r="F28" s="117">
        <f>'Histo-Pôles pro forma'!C22-'Histo-Pôles'!F28</f>
        <v>40390.53324061609</v>
      </c>
      <c r="G28" s="117">
        <f>'Histo-Pôles pro forma'!D22-'Histo-Pôles'!G28</f>
        <v>54598.858954536496</v>
      </c>
      <c r="H28" s="117">
        <f>'Histo-Pôles pro forma'!E22-'Histo-Pôles'!H28</f>
        <v>100675.38505875273</v>
      </c>
      <c r="I28" s="117">
        <f>'Histo-Pôles pro forma'!F22-'Histo-Pôles'!I28</f>
        <v>82230.76950267004</v>
      </c>
      <c r="J28" s="117">
        <v>5823000</v>
      </c>
      <c r="K28" s="117">
        <v>1132000</v>
      </c>
      <c r="L28" s="117">
        <v>1470000</v>
      </c>
      <c r="M28" s="117">
        <v>1619000</v>
      </c>
      <c r="N28" s="117">
        <v>1602000</v>
      </c>
    </row>
    <row r="29" spans="1:14" ht="13.5">
      <c r="A29" s="22" t="s">
        <v>27</v>
      </c>
      <c r="B29" s="139" t="s">
        <v>120</v>
      </c>
      <c r="C29" s="79" t="s">
        <v>113</v>
      </c>
      <c r="D29" s="121" t="s">
        <v>47</v>
      </c>
      <c r="E29" s="122">
        <f>'Histo-Pôles pro forma'!B23-'Histo-Pôles'!E29</f>
        <v>-156446.80105799087</v>
      </c>
      <c r="F29" s="122">
        <f>'Histo-Pôles pro forma'!C23-'Histo-Pôles'!F29</f>
        <v>-20032.0658967076</v>
      </c>
      <c r="G29" s="122">
        <f>'Histo-Pôles pro forma'!D23-'Histo-Pôles'!G29</f>
        <v>-29665.176950311856</v>
      </c>
      <c r="H29" s="122">
        <f>'Histo-Pôles pro forma'!E23-'Histo-Pôles'!H29</f>
        <v>-59553.06992362358</v>
      </c>
      <c r="I29" s="122">
        <f>'Histo-Pôles pro forma'!F23-'Histo-Pôles'!I29</f>
        <v>-47196.4882873477</v>
      </c>
      <c r="J29" s="122">
        <v>304000</v>
      </c>
      <c r="K29" s="122">
        <v>38000</v>
      </c>
      <c r="L29" s="122">
        <v>49000</v>
      </c>
      <c r="M29" s="122">
        <v>163000</v>
      </c>
      <c r="N29" s="122">
        <v>54000</v>
      </c>
    </row>
    <row r="30" spans="1:14" ht="13.5">
      <c r="A30" s="22" t="s">
        <v>28</v>
      </c>
      <c r="B30" s="139" t="s">
        <v>120</v>
      </c>
      <c r="C30" s="79" t="s">
        <v>113</v>
      </c>
      <c r="D30" s="115" t="s">
        <v>48</v>
      </c>
      <c r="E30" s="117">
        <f>'Histo-Pôles pro forma'!B24-'Histo-Pôles'!E30</f>
        <v>121448.74569858704</v>
      </c>
      <c r="F30" s="117">
        <f>'Histo-Pôles pro forma'!C24-'Histo-Pôles'!F30</f>
        <v>20358.4673439085</v>
      </c>
      <c r="G30" s="117">
        <f>'Histo-Pôles pro forma'!D24-'Histo-Pôles'!G30</f>
        <v>24933.682004224742</v>
      </c>
      <c r="H30" s="117">
        <f>'Histo-Pôles pro forma'!E24-'Histo-Pôles'!H30</f>
        <v>41122.31513512926</v>
      </c>
      <c r="I30" s="117">
        <f>'Histo-Pôles pro forma'!F24-'Histo-Pôles'!I30</f>
        <v>35034.28121532244</v>
      </c>
      <c r="J30" s="117">
        <v>6127000</v>
      </c>
      <c r="K30" s="117">
        <v>1170000</v>
      </c>
      <c r="L30" s="117">
        <v>1519000</v>
      </c>
      <c r="M30" s="117">
        <v>1782000</v>
      </c>
      <c r="N30" s="117">
        <v>1656000</v>
      </c>
    </row>
    <row r="31" spans="2:14" s="9" customFormat="1" ht="6" customHeight="1">
      <c r="B31" s="140"/>
      <c r="C31" s="6"/>
      <c r="D31" s="17"/>
      <c r="E31" s="131">
        <f>'Histo-Pôles pro forma'!B25-'Histo-Pôles'!E31</f>
        <v>0</v>
      </c>
      <c r="F31" s="131">
        <f>'Histo-Pôles pro forma'!C25-'Histo-Pôles'!F31</f>
        <v>0</v>
      </c>
      <c r="G31" s="131">
        <f>'Histo-Pôles pro forma'!D25-'Histo-Pôles'!G31</f>
        <v>0</v>
      </c>
      <c r="H31" s="131">
        <f>'Histo-Pôles pro forma'!E25-'Histo-Pôles'!H31</f>
        <v>0</v>
      </c>
      <c r="I31" s="131">
        <f>'Histo-Pôles pro forma'!F25-'Histo-Pôles'!I31</f>
        <v>0</v>
      </c>
      <c r="J31" s="131"/>
      <c r="K31" s="131"/>
      <c r="L31" s="131"/>
      <c r="M31" s="131"/>
      <c r="N31" s="131"/>
    </row>
    <row r="32" spans="3:14" ht="13.5">
      <c r="C32" s="128" t="s">
        <v>113</v>
      </c>
      <c r="D32" s="121" t="s">
        <v>94</v>
      </c>
      <c r="E32" s="153">
        <f>'Histo-Pôles pro forma'!B26-'Histo-Pôles'!E32</f>
        <v>0</v>
      </c>
      <c r="F32" s="153">
        <f>'Histo-Pôles pro forma'!C26-'Histo-Pôles'!F32</f>
        <v>0</v>
      </c>
      <c r="G32" s="114">
        <f>'Histo-Pôles pro forma'!D26-'Histo-Pôles'!G32</f>
        <v>0</v>
      </c>
      <c r="H32" s="114">
        <f>'Histo-Pôles pro forma'!E26-'Histo-Pôles'!H32</f>
        <v>0</v>
      </c>
      <c r="I32" s="114">
        <f>'Histo-Pôles pro forma'!F26-'Histo-Pôles'!I32</f>
        <v>0</v>
      </c>
      <c r="J32" s="114">
        <f>'FPN '!J19</f>
        <v>30110558.33465261</v>
      </c>
      <c r="K32" s="114">
        <f>'FPN '!K19</f>
        <v>30110558.33465261</v>
      </c>
      <c r="L32" s="114">
        <f>'FPN '!L19</f>
        <v>30292387.42123799</v>
      </c>
      <c r="M32" s="114">
        <f>'FPN '!M19</f>
        <v>30421516.646513775</v>
      </c>
      <c r="N32" s="153">
        <f>'FPN '!N19</f>
        <v>30414821.754010692</v>
      </c>
    </row>
    <row r="33" spans="3:14" ht="13.5">
      <c r="C33" s="128"/>
      <c r="D33" s="121"/>
      <c r="E33" s="114"/>
      <c r="F33" s="114"/>
      <c r="G33" s="114"/>
      <c r="H33" s="114"/>
      <c r="I33" s="114"/>
      <c r="J33" s="114"/>
      <c r="K33" s="114"/>
      <c r="L33" s="114"/>
      <c r="M33" s="114"/>
      <c r="N33" s="114"/>
    </row>
    <row r="34" spans="2:14" s="11" customFormat="1" ht="13.5">
      <c r="B34" s="137"/>
      <c r="C34" s="9"/>
      <c r="D34" s="25" t="s">
        <v>91</v>
      </c>
      <c r="E34" s="103">
        <f>2013</f>
        <v>2013</v>
      </c>
      <c r="F34" s="103" t="s">
        <v>188</v>
      </c>
      <c r="G34" s="103" t="s">
        <v>189</v>
      </c>
      <c r="H34" s="103" t="s">
        <v>190</v>
      </c>
      <c r="I34" s="103" t="s">
        <v>191</v>
      </c>
      <c r="J34" s="103">
        <f>2012</f>
        <v>2012</v>
      </c>
      <c r="K34" s="103" t="s">
        <v>115</v>
      </c>
      <c r="L34" s="103" t="s">
        <v>116</v>
      </c>
      <c r="M34" s="103" t="s">
        <v>117</v>
      </c>
      <c r="N34" s="103" t="s">
        <v>118</v>
      </c>
    </row>
    <row r="35" spans="3:14" ht="13.5">
      <c r="C35" s="19"/>
      <c r="D35" s="115" t="s">
        <v>163</v>
      </c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13.5">
      <c r="A36" s="26" t="s">
        <v>53</v>
      </c>
      <c r="B36" s="139" t="s">
        <v>132</v>
      </c>
      <c r="C36" s="79" t="s">
        <v>122</v>
      </c>
      <c r="D36" s="115" t="s">
        <v>43</v>
      </c>
      <c r="E36" s="117">
        <f>'Histo-Pôles pro forma'!B30-'Histo-Pôles'!E36</f>
        <v>9407.088121971115</v>
      </c>
      <c r="F36" s="117">
        <f>'Histo-Pôles pro forma'!C30-'Histo-Pôles'!F36</f>
        <v>2779.3101246575825</v>
      </c>
      <c r="G36" s="117">
        <f>'Histo-Pôles pro forma'!D30-'Histo-Pôles'!G36</f>
        <v>2401.1971598421223</v>
      </c>
      <c r="H36" s="117">
        <f>'Histo-Pôles pro forma'!E30-'Histo-Pôles'!H36</f>
        <v>130.53243021527305</v>
      </c>
      <c r="I36" s="117">
        <f>'Histo-Pôles pro forma'!F30-'Histo-Pôles'!I36</f>
        <v>4096.048407256138</v>
      </c>
      <c r="J36" s="113">
        <v>15759000</v>
      </c>
      <c r="K36" s="113">
        <v>3870000</v>
      </c>
      <c r="L36" s="113">
        <v>3927000</v>
      </c>
      <c r="M36" s="113">
        <v>3973000</v>
      </c>
      <c r="N36" s="113">
        <v>3989000</v>
      </c>
    </row>
    <row r="37" spans="1:14" ht="13.5">
      <c r="A37" s="22" t="s">
        <v>18</v>
      </c>
      <c r="B37" s="139" t="s">
        <v>132</v>
      </c>
      <c r="C37" s="79" t="s">
        <v>122</v>
      </c>
      <c r="D37" s="121" t="s">
        <v>19</v>
      </c>
      <c r="E37" s="122">
        <f>'Histo-Pôles pro forma'!B31-'Histo-Pôles'!E37</f>
        <v>-6918.426818031818</v>
      </c>
      <c r="F37" s="122">
        <f>'Histo-Pôles pro forma'!C31-'Histo-Pôles'!F37</f>
        <v>-1426.9850056157447</v>
      </c>
      <c r="G37" s="122">
        <f>'Histo-Pôles pro forma'!D31-'Histo-Pôles'!G37</f>
        <v>-1515.5101455785334</v>
      </c>
      <c r="H37" s="122">
        <f>'Histo-Pôles pro forma'!E31-'Histo-Pôles'!H37</f>
        <v>-2277.847470554523</v>
      </c>
      <c r="I37" s="122">
        <f>'Histo-Pôles pro forma'!F31-'Histo-Pôles'!I37</f>
        <v>-1698.0841962825507</v>
      </c>
      <c r="J37" s="122">
        <v>-10048000</v>
      </c>
      <c r="K37" s="122">
        <v>-2617000</v>
      </c>
      <c r="L37" s="122">
        <v>-2521000</v>
      </c>
      <c r="M37" s="122">
        <v>-2477000</v>
      </c>
      <c r="N37" s="122">
        <v>-2433000</v>
      </c>
    </row>
    <row r="38" spans="1:14" ht="13.5">
      <c r="A38" s="26" t="s">
        <v>54</v>
      </c>
      <c r="B38" s="139" t="s">
        <v>132</v>
      </c>
      <c r="C38" s="79" t="s">
        <v>122</v>
      </c>
      <c r="D38" s="115" t="s">
        <v>46</v>
      </c>
      <c r="E38" s="117">
        <f>'Histo-Pôles pro forma'!B32-'Histo-Pôles'!E38</f>
        <v>2488.661303940229</v>
      </c>
      <c r="F38" s="117">
        <f>'Histo-Pôles pro forma'!C32-'Histo-Pôles'!F38</f>
        <v>1352.3251190420706</v>
      </c>
      <c r="G38" s="117">
        <f>'Histo-Pôles pro forma'!D32-'Histo-Pôles'!G38</f>
        <v>885.6870142638218</v>
      </c>
      <c r="H38" s="117">
        <f>'Histo-Pôles pro forma'!E32-'Histo-Pôles'!H38</f>
        <v>-2147.3150403390173</v>
      </c>
      <c r="I38" s="117">
        <f>'Histo-Pôles pro forma'!F32-'Histo-Pôles'!I38</f>
        <v>2397.964210973354</v>
      </c>
      <c r="J38" s="117">
        <v>5711000</v>
      </c>
      <c r="K38" s="117">
        <v>1253000</v>
      </c>
      <c r="L38" s="117">
        <v>1406000</v>
      </c>
      <c r="M38" s="117">
        <v>1496000</v>
      </c>
      <c r="N38" s="117">
        <v>1556000</v>
      </c>
    </row>
    <row r="39" spans="1:14" ht="13.5">
      <c r="A39" s="22" t="s">
        <v>0</v>
      </c>
      <c r="B39" s="139" t="s">
        <v>132</v>
      </c>
      <c r="C39" s="79" t="s">
        <v>122</v>
      </c>
      <c r="D39" s="121" t="s">
        <v>21</v>
      </c>
      <c r="E39" s="122">
        <f>'Histo-Pôles pro forma'!B33-'Histo-Pôles'!E39</f>
        <v>390.3680077774916</v>
      </c>
      <c r="F39" s="122">
        <f>'Histo-Pôles pro forma'!C33-'Histo-Pôles'!F39</f>
        <v>204.11090624681674</v>
      </c>
      <c r="G39" s="122">
        <f>'Histo-Pôles pro forma'!D33-'Histo-Pôles'!G39</f>
        <v>1195.7293740228633</v>
      </c>
      <c r="H39" s="122">
        <f>'Histo-Pôles pro forma'!E33-'Histo-Pôles'!H39</f>
        <v>-757.6856508753262</v>
      </c>
      <c r="I39" s="122">
        <f>'Histo-Pôles pro forma'!F33-'Histo-Pôles'!I39</f>
        <v>-251.7866216172115</v>
      </c>
      <c r="J39" s="122">
        <v>-1877000</v>
      </c>
      <c r="K39" s="122">
        <v>-538000</v>
      </c>
      <c r="L39" s="122">
        <v>-451000</v>
      </c>
      <c r="M39" s="122">
        <v>-465000</v>
      </c>
      <c r="N39" s="122">
        <v>-423000</v>
      </c>
    </row>
    <row r="40" spans="1:14" ht="13.5">
      <c r="A40" s="26" t="s">
        <v>55</v>
      </c>
      <c r="B40" s="139" t="s">
        <v>132</v>
      </c>
      <c r="C40" s="79" t="s">
        <v>122</v>
      </c>
      <c r="D40" s="115" t="s">
        <v>23</v>
      </c>
      <c r="E40" s="117">
        <f>'Histo-Pôles pro forma'!B34-'Histo-Pôles'!E40</f>
        <v>2879.029311717488</v>
      </c>
      <c r="F40" s="117">
        <f>'Histo-Pôles pro forma'!C34-'Histo-Pôles'!F40</f>
        <v>1556.4360252888873</v>
      </c>
      <c r="G40" s="117">
        <f>'Histo-Pôles pro forma'!D34-'Histo-Pôles'!G40</f>
        <v>2081.416388286627</v>
      </c>
      <c r="H40" s="117">
        <f>'Histo-Pôles pro forma'!E34-'Histo-Pôles'!H40</f>
        <v>-2905.0006912143435</v>
      </c>
      <c r="I40" s="117">
        <f>'Histo-Pôles pro forma'!F34-'Histo-Pôles'!I40</f>
        <v>2146.1775893562008</v>
      </c>
      <c r="J40" s="117">
        <v>3834000</v>
      </c>
      <c r="K40" s="117">
        <v>715000</v>
      </c>
      <c r="L40" s="117">
        <v>955000</v>
      </c>
      <c r="M40" s="117">
        <v>1031000</v>
      </c>
      <c r="N40" s="117">
        <v>1133000</v>
      </c>
    </row>
    <row r="41" spans="1:14" ht="13.5">
      <c r="A41" s="26" t="s">
        <v>24</v>
      </c>
      <c r="B41" s="139" t="s">
        <v>132</v>
      </c>
      <c r="C41" s="79" t="s">
        <v>122</v>
      </c>
      <c r="D41" s="121" t="s">
        <v>81</v>
      </c>
      <c r="E41" s="122">
        <f>'Histo-Pôles pro forma'!B35-'Histo-Pôles'!E41</f>
        <v>-1783.914436430401</v>
      </c>
      <c r="F41" s="122">
        <f>'Histo-Pôles pro forma'!C35-'Histo-Pôles'!F41</f>
        <v>-865.2778647983214</v>
      </c>
      <c r="G41" s="122">
        <f>'Histo-Pôles pro forma'!D35-'Histo-Pôles'!G41</f>
        <v>-194.7310603062142</v>
      </c>
      <c r="H41" s="122">
        <f>'Histo-Pôles pro forma'!E35-'Histo-Pôles'!H41</f>
        <v>477.75543947141705</v>
      </c>
      <c r="I41" s="122">
        <f>'Histo-Pôles pro forma'!F35-'Histo-Pôles'!I41</f>
        <v>-1201.660950797279</v>
      </c>
      <c r="J41" s="122">
        <v>40000</v>
      </c>
      <c r="K41" s="122">
        <v>3000</v>
      </c>
      <c r="L41" s="122">
        <v>11000</v>
      </c>
      <c r="M41" s="122">
        <v>14000</v>
      </c>
      <c r="N41" s="122">
        <v>12000</v>
      </c>
    </row>
    <row r="42" spans="1:14" ht="13.5">
      <c r="A42" s="26" t="s">
        <v>25</v>
      </c>
      <c r="B42" s="139" t="s">
        <v>132</v>
      </c>
      <c r="C42" s="79" t="s">
        <v>122</v>
      </c>
      <c r="D42" s="89" t="s">
        <v>26</v>
      </c>
      <c r="E42" s="122">
        <f>'Histo-Pôles pro forma'!B36-'Histo-Pôles'!E42</f>
        <v>227.9860835207728</v>
      </c>
      <c r="F42" s="122">
        <f>'Histo-Pôles pro forma'!C36-'Histo-Pôles'!F42</f>
        <v>694.8738974624403</v>
      </c>
      <c r="G42" s="122">
        <f>'Histo-Pôles pro forma'!D36-'Histo-Pôles'!G42</f>
        <v>-97.47504639669546</v>
      </c>
      <c r="H42" s="122">
        <f>'Histo-Pôles pro forma'!E36-'Histo-Pôles'!H42</f>
        <v>-849.1620861902811</v>
      </c>
      <c r="I42" s="122">
        <f>'Histo-Pôles pro forma'!F36-'Histo-Pôles'!I42</f>
        <v>479.7493186453157</v>
      </c>
      <c r="J42" s="122">
        <v>-4000</v>
      </c>
      <c r="K42" s="122">
        <v>-2000</v>
      </c>
      <c r="L42" s="122">
        <v>-1000</v>
      </c>
      <c r="M42" s="122">
        <v>-2000</v>
      </c>
      <c r="N42" s="122">
        <v>1000</v>
      </c>
    </row>
    <row r="43" spans="1:14" ht="13.5">
      <c r="A43" s="26" t="s">
        <v>56</v>
      </c>
      <c r="B43" s="139" t="s">
        <v>132</v>
      </c>
      <c r="C43" s="79" t="s">
        <v>122</v>
      </c>
      <c r="D43" s="115" t="s">
        <v>48</v>
      </c>
      <c r="E43" s="117">
        <f>'Histo-Pôles pro forma'!B37-'Histo-Pôles'!E43</f>
        <v>1323.1009588078596</v>
      </c>
      <c r="F43" s="117">
        <f>'Histo-Pôles pro forma'!C37-'Histo-Pôles'!F43</f>
        <v>1386.0320579529507</v>
      </c>
      <c r="G43" s="117">
        <f>'Histo-Pôles pro forma'!D37-'Histo-Pôles'!G43</f>
        <v>1789.2102815837134</v>
      </c>
      <c r="H43" s="117">
        <f>'Histo-Pôles pro forma'!E37-'Histo-Pôles'!H43</f>
        <v>-3276.4073379331967</v>
      </c>
      <c r="I43" s="117">
        <f>'Histo-Pôles pro forma'!F37-'Histo-Pôles'!I43</f>
        <v>1424.2659572041593</v>
      </c>
      <c r="J43" s="117">
        <v>3870000</v>
      </c>
      <c r="K43" s="117">
        <v>716000</v>
      </c>
      <c r="L43" s="117">
        <v>965000</v>
      </c>
      <c r="M43" s="117">
        <v>1043000</v>
      </c>
      <c r="N43" s="117">
        <v>1146000</v>
      </c>
    </row>
    <row r="44" spans="1:14" ht="13.5">
      <c r="A44" s="30"/>
      <c r="B44" s="138"/>
      <c r="C44" s="6"/>
      <c r="D44" s="121" t="s">
        <v>80</v>
      </c>
      <c r="E44" s="122">
        <f>'Histo-Pôles pro forma'!B38-'Histo-Pôles'!E44</f>
        <v>407.0364950192161</v>
      </c>
      <c r="F44" s="122">
        <f>'Histo-Pôles pro forma'!C38-'Histo-Pôles'!F44</f>
        <v>381.2332403335022</v>
      </c>
      <c r="G44" s="122">
        <f>'Histo-Pôles pro forma'!D38-'Histo-Pôles'!G44</f>
        <v>-859.5822580725653</v>
      </c>
      <c r="H44" s="122">
        <f>'Histo-Pôles pro forma'!E38-'Histo-Pôles'!H44</f>
        <v>1680.561785634607</v>
      </c>
      <c r="I44" s="122">
        <f>'Histo-Pôles pro forma'!F38-'Histo-Pôles'!I44</f>
        <v>-795.1762728772592</v>
      </c>
      <c r="J44" s="122">
        <f>J45-J43</f>
        <v>-218000</v>
      </c>
      <c r="K44" s="122">
        <f>K45-K43</f>
        <v>-50000</v>
      </c>
      <c r="L44" s="122">
        <f>L45-L43</f>
        <v>-56000</v>
      </c>
      <c r="M44" s="122">
        <f>M45-M43</f>
        <v>-55000</v>
      </c>
      <c r="N44" s="122">
        <f>N45-N43</f>
        <v>-57000</v>
      </c>
    </row>
    <row r="45" spans="1:14" ht="13.5">
      <c r="A45" s="26" t="s">
        <v>56</v>
      </c>
      <c r="B45" s="139" t="s">
        <v>121</v>
      </c>
      <c r="C45" s="81" t="s">
        <v>165</v>
      </c>
      <c r="D45" s="115" t="s">
        <v>128</v>
      </c>
      <c r="E45" s="117">
        <f>'Histo-Pôles pro forma'!B39-'Histo-Pôles'!E45</f>
        <v>1730.1374538270757</v>
      </c>
      <c r="F45" s="117">
        <f>'Histo-Pôles pro forma'!C39-'Histo-Pôles'!F45</f>
        <v>1767.265298286453</v>
      </c>
      <c r="G45" s="117">
        <f>'Histo-Pôles pro forma'!D39-'Histo-Pôles'!G45</f>
        <v>929.6280235111481</v>
      </c>
      <c r="H45" s="117">
        <f>'Histo-Pôles pro forma'!E39-'Histo-Pôles'!H45</f>
        <v>-1595.8455522985896</v>
      </c>
      <c r="I45" s="117">
        <f>'Histo-Pôles pro forma'!F39-'Histo-Pôles'!I45</f>
        <v>629.0896843269002</v>
      </c>
      <c r="J45" s="113">
        <v>3652000</v>
      </c>
      <c r="K45" s="113">
        <v>666000</v>
      </c>
      <c r="L45" s="113">
        <v>909000</v>
      </c>
      <c r="M45" s="113">
        <v>988000</v>
      </c>
      <c r="N45" s="113">
        <v>1089000</v>
      </c>
    </row>
    <row r="46" spans="2:14" s="9" customFormat="1" ht="6" customHeight="1">
      <c r="B46" s="140"/>
      <c r="C46" s="6"/>
      <c r="D46" s="17"/>
      <c r="E46" s="131">
        <f>'Histo-Pôles pro forma'!B40-'Histo-Pôles'!E46</f>
        <v>0</v>
      </c>
      <c r="F46" s="131">
        <f>'Histo-Pôles pro forma'!C40-'Histo-Pôles'!F46</f>
        <v>0</v>
      </c>
      <c r="G46" s="131">
        <f>'Histo-Pôles pro forma'!D40-'Histo-Pôles'!G46</f>
        <v>0</v>
      </c>
      <c r="H46" s="131">
        <f>'Histo-Pôles pro forma'!E40-'Histo-Pôles'!H46</f>
        <v>0</v>
      </c>
      <c r="I46" s="131">
        <f>'Histo-Pôles pro forma'!F40-'Histo-Pôles'!I46</f>
        <v>0</v>
      </c>
      <c r="J46" s="131"/>
      <c r="K46" s="131"/>
      <c r="L46" s="131"/>
      <c r="M46" s="131"/>
      <c r="N46" s="131"/>
    </row>
    <row r="47" spans="3:14" ht="13.5">
      <c r="C47" s="128" t="s">
        <v>166</v>
      </c>
      <c r="D47" s="121" t="s">
        <v>94</v>
      </c>
      <c r="E47" s="153">
        <f>'Histo-Pôles pro forma'!B41-'Histo-Pôles'!E47</f>
        <v>0</v>
      </c>
      <c r="F47" s="153">
        <f>'Histo-Pôles pro forma'!C41-'Histo-Pôles'!F47</f>
        <v>0</v>
      </c>
      <c r="G47" s="114">
        <f>'Histo-Pôles pro forma'!D41-'Histo-Pôles'!G47</f>
        <v>0</v>
      </c>
      <c r="H47" s="114">
        <f>'Histo-Pôles pro forma'!E41-'Histo-Pôles'!H47</f>
        <v>0</v>
      </c>
      <c r="I47" s="114">
        <f>'Histo-Pôles pro forma'!F41-'Histo-Pôles'!I47</f>
        <v>0</v>
      </c>
      <c r="J47" s="114">
        <f>'FPN '!J20</f>
        <v>19047084.011156984</v>
      </c>
      <c r="K47" s="114">
        <f>'FPN '!K20</f>
        <v>19047084.011156984</v>
      </c>
      <c r="L47" s="114">
        <f>'FPN '!L20</f>
        <v>19170655.350281496</v>
      </c>
      <c r="M47" s="114">
        <f>'FPN '!M20</f>
        <v>19302440.760748774</v>
      </c>
      <c r="N47" s="153">
        <f>'FPN '!N20</f>
        <v>19459696.660349276</v>
      </c>
    </row>
    <row r="48" spans="3:14" ht="13.5">
      <c r="C48" s="128"/>
      <c r="D48" s="121"/>
      <c r="E48" s="114"/>
      <c r="F48" s="114"/>
      <c r="G48" s="114"/>
      <c r="H48" s="114"/>
      <c r="I48" s="114"/>
      <c r="J48" s="114"/>
      <c r="K48" s="114"/>
      <c r="L48" s="114"/>
      <c r="M48" s="114"/>
      <c r="N48" s="114"/>
    </row>
    <row r="49" spans="2:14" s="11" customFormat="1" ht="13.5">
      <c r="B49" s="137"/>
      <c r="C49" s="9"/>
      <c r="D49" s="25" t="s">
        <v>91</v>
      </c>
      <c r="E49" s="103">
        <f>2013</f>
        <v>2013</v>
      </c>
      <c r="F49" s="103" t="s">
        <v>188</v>
      </c>
      <c r="G49" s="103" t="s">
        <v>189</v>
      </c>
      <c r="H49" s="103" t="s">
        <v>190</v>
      </c>
      <c r="I49" s="103" t="s">
        <v>191</v>
      </c>
      <c r="J49" s="103">
        <f>2012</f>
        <v>2012</v>
      </c>
      <c r="K49" s="103" t="s">
        <v>115</v>
      </c>
      <c r="L49" s="103" t="s">
        <v>116</v>
      </c>
      <c r="M49" s="103" t="s">
        <v>117</v>
      </c>
      <c r="N49" s="103" t="s">
        <v>118</v>
      </c>
    </row>
    <row r="50" spans="3:14" ht="13.5">
      <c r="C50" s="19"/>
      <c r="D50" s="115" t="s">
        <v>167</v>
      </c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ht="13.5">
      <c r="A51" s="22" t="s">
        <v>17</v>
      </c>
      <c r="B51" s="139" t="s">
        <v>121</v>
      </c>
      <c r="C51" s="81" t="s">
        <v>166</v>
      </c>
      <c r="D51" s="115" t="s">
        <v>43</v>
      </c>
      <c r="E51" s="117">
        <f>'Histo-Pôles pro forma'!B45-'Histo-Pôles'!E51</f>
        <v>8920.862134266645</v>
      </c>
      <c r="F51" s="117">
        <f>'Histo-Pôles pro forma'!C45-'Histo-Pôles'!F51</f>
        <v>2233.6235993932933</v>
      </c>
      <c r="G51" s="117">
        <f>'Histo-Pôles pro forma'!D45-'Histo-Pôles'!G51</f>
        <v>2034.9567567938939</v>
      </c>
      <c r="H51" s="117">
        <f>'Histo-Pôles pro forma'!E45-'Histo-Pôles'!H51</f>
        <v>1278.6377464449033</v>
      </c>
      <c r="I51" s="117">
        <f>'Histo-Pôles pro forma'!F45-'Histo-Pôles'!I51</f>
        <v>3373.644031633623</v>
      </c>
      <c r="J51" s="113">
        <v>15368000</v>
      </c>
      <c r="K51" s="113">
        <v>3761000</v>
      </c>
      <c r="L51" s="113">
        <v>3822000</v>
      </c>
      <c r="M51" s="113">
        <v>3902000</v>
      </c>
      <c r="N51" s="113">
        <v>3883000</v>
      </c>
    </row>
    <row r="52" spans="1:14" ht="13.5">
      <c r="A52" s="22" t="s">
        <v>18</v>
      </c>
      <c r="B52" s="139" t="s">
        <v>121</v>
      </c>
      <c r="C52" s="81" t="s">
        <v>166</v>
      </c>
      <c r="D52" s="121" t="s">
        <v>19</v>
      </c>
      <c r="E52" s="122">
        <f>'Histo-Pôles pro forma'!B46-'Histo-Pôles'!E52</f>
        <v>-6334.5182123072445</v>
      </c>
      <c r="F52" s="122">
        <f>'Histo-Pôles pro forma'!C46-'Histo-Pôles'!F52</f>
        <v>-1631.3635706473142</v>
      </c>
      <c r="G52" s="122">
        <f>'Histo-Pôles pro forma'!D46-'Histo-Pôles'!G52</f>
        <v>-1298.1504114191048</v>
      </c>
      <c r="H52" s="122">
        <f>'Histo-Pôles pro forma'!E46-'Histo-Pôles'!H52</f>
        <v>-1666.0289950324222</v>
      </c>
      <c r="I52" s="122">
        <f>'Histo-Pôles pro forma'!F46-'Histo-Pôles'!I52</f>
        <v>-1738.9752352084033</v>
      </c>
      <c r="J52" s="122">
        <v>-9813000</v>
      </c>
      <c r="K52" s="122">
        <v>-2556000</v>
      </c>
      <c r="L52" s="122">
        <v>-2463000</v>
      </c>
      <c r="M52" s="122">
        <v>-2417000</v>
      </c>
      <c r="N52" s="122">
        <v>-2377000</v>
      </c>
    </row>
    <row r="53" spans="1:14" ht="13.5">
      <c r="A53" s="22" t="s">
        <v>20</v>
      </c>
      <c r="B53" s="139" t="s">
        <v>121</v>
      </c>
      <c r="C53" s="81" t="s">
        <v>166</v>
      </c>
      <c r="D53" s="115" t="s">
        <v>46</v>
      </c>
      <c r="E53" s="117">
        <f>'Histo-Pôles pro forma'!B47-'Histo-Pôles'!E53</f>
        <v>2586.3439219594</v>
      </c>
      <c r="F53" s="117">
        <f>'Histo-Pôles pro forma'!C47-'Histo-Pôles'!F53</f>
        <v>602.2600287459791</v>
      </c>
      <c r="G53" s="117">
        <f>'Histo-Pôles pro forma'!D47-'Histo-Pôles'!G53</f>
        <v>736.8063453747891</v>
      </c>
      <c r="H53" s="117">
        <f>'Histo-Pôles pro forma'!E47-'Histo-Pôles'!H53</f>
        <v>-387.39124858751893</v>
      </c>
      <c r="I53" s="117">
        <f>'Histo-Pôles pro forma'!F47-'Histo-Pôles'!I53</f>
        <v>1634.6687964252196</v>
      </c>
      <c r="J53" s="117">
        <v>5555000</v>
      </c>
      <c r="K53" s="117">
        <v>1205000</v>
      </c>
      <c r="L53" s="117">
        <v>1359000</v>
      </c>
      <c r="M53" s="117">
        <v>1485000</v>
      </c>
      <c r="N53" s="117">
        <v>1506000</v>
      </c>
    </row>
    <row r="54" spans="1:14" ht="13.5">
      <c r="A54" s="22" t="s">
        <v>0</v>
      </c>
      <c r="B54" s="139" t="s">
        <v>121</v>
      </c>
      <c r="C54" s="81" t="s">
        <v>166</v>
      </c>
      <c r="D54" s="121" t="s">
        <v>21</v>
      </c>
      <c r="E54" s="122">
        <f>'Histo-Pôles pro forma'!B48-'Histo-Pôles'!E54</f>
        <v>-237.04609558917582</v>
      </c>
      <c r="F54" s="122">
        <f>'Histo-Pôles pro forma'!C48-'Histo-Pôles'!F54</f>
        <v>-47.639116328558885</v>
      </c>
      <c r="G54" s="122">
        <f>'Histo-Pôles pro forma'!D48-'Histo-Pôles'!G54</f>
        <v>1559.8441057341406</v>
      </c>
      <c r="H54" s="122">
        <f>'Histo-Pôles pro forma'!E48-'Histo-Pôles'!H54</f>
        <v>-1023.8009147525299</v>
      </c>
      <c r="I54" s="122">
        <f>'Histo-Pôles pro forma'!F48-'Histo-Pôles'!I54</f>
        <v>-725.4501702425769</v>
      </c>
      <c r="J54" s="122">
        <v>-1872000</v>
      </c>
      <c r="K54" s="122">
        <v>-537000</v>
      </c>
      <c r="L54" s="122">
        <v>-450000</v>
      </c>
      <c r="M54" s="122">
        <v>-464000</v>
      </c>
      <c r="N54" s="122">
        <v>-421000</v>
      </c>
    </row>
    <row r="55" spans="1:14" ht="13.5">
      <c r="A55" s="22" t="s">
        <v>22</v>
      </c>
      <c r="B55" s="139" t="s">
        <v>121</v>
      </c>
      <c r="C55" s="81" t="s">
        <v>166</v>
      </c>
      <c r="D55" s="115" t="s">
        <v>23</v>
      </c>
      <c r="E55" s="117">
        <f>'Histo-Pôles pro forma'!B49-'Histo-Pôles'!E55</f>
        <v>2349.2978263702244</v>
      </c>
      <c r="F55" s="117">
        <f>'Histo-Pôles pro forma'!C49-'Histo-Pôles'!F55</f>
        <v>554.6209124174202</v>
      </c>
      <c r="G55" s="117">
        <f>'Histo-Pôles pro forma'!D49-'Histo-Pôles'!G55</f>
        <v>2296.6504511089297</v>
      </c>
      <c r="H55" s="117">
        <f>'Histo-Pôles pro forma'!E49-'Histo-Pôles'!H55</f>
        <v>-1411.1921633400489</v>
      </c>
      <c r="I55" s="117">
        <f>'Histo-Pôles pro forma'!F49-'Histo-Pôles'!I55</f>
        <v>909.2186261826428</v>
      </c>
      <c r="J55" s="117">
        <v>3683000</v>
      </c>
      <c r="K55" s="117">
        <v>668000</v>
      </c>
      <c r="L55" s="117">
        <v>909000</v>
      </c>
      <c r="M55" s="117">
        <v>1021000</v>
      </c>
      <c r="N55" s="117">
        <v>1085000</v>
      </c>
    </row>
    <row r="56" spans="1:14" ht="13.5">
      <c r="A56" s="26" t="s">
        <v>24</v>
      </c>
      <c r="B56" s="139" t="s">
        <v>121</v>
      </c>
      <c r="C56" s="81" t="s">
        <v>166</v>
      </c>
      <c r="D56" s="121" t="s">
        <v>81</v>
      </c>
      <c r="E56" s="122">
        <f>'Histo-Pôles pro forma'!B50-'Histo-Pôles'!E56</f>
        <v>-776.950185652895</v>
      </c>
      <c r="F56" s="122">
        <f>'Histo-Pôles pro forma'!C50-'Histo-Pôles'!F56</f>
        <v>397.3051418683449</v>
      </c>
      <c r="G56" s="122">
        <f>'Histo-Pôles pro forma'!D50-'Histo-Pôles'!G56</f>
        <v>-914.0423578853788</v>
      </c>
      <c r="H56" s="122">
        <f>'Histo-Pôles pro forma'!E50-'Histo-Pôles'!H56</f>
        <v>691.3901570330854</v>
      </c>
      <c r="I56" s="122">
        <f>'Histo-Pôles pro forma'!F50-'Histo-Pôles'!I56</f>
        <v>-951.6031266689461</v>
      </c>
      <c r="J56" s="122">
        <v>40000</v>
      </c>
      <c r="K56" s="122">
        <v>4000</v>
      </c>
      <c r="L56" s="122">
        <v>10000</v>
      </c>
      <c r="M56" s="122">
        <v>14000</v>
      </c>
      <c r="N56" s="122">
        <v>12000</v>
      </c>
    </row>
    <row r="57" spans="1:14" ht="13.5">
      <c r="A57" s="26" t="s">
        <v>25</v>
      </c>
      <c r="B57" s="139" t="s">
        <v>121</v>
      </c>
      <c r="C57" s="81" t="s">
        <v>166</v>
      </c>
      <c r="D57" s="89" t="s">
        <v>26</v>
      </c>
      <c r="E57" s="122">
        <f>'Histo-Pôles pro forma'!B51-'Histo-Pôles'!E57</f>
        <v>252.04348694180226</v>
      </c>
      <c r="F57" s="122">
        <f>'Histo-Pôles pro forma'!C51-'Histo-Pôles'!F57</f>
        <v>729.72515400061</v>
      </c>
      <c r="G57" s="122">
        <f>'Histo-Pôles pro forma'!D51-'Histo-Pôles'!G57</f>
        <v>-108.11230588034425</v>
      </c>
      <c r="H57" s="122">
        <f>'Histo-Pôles pro forma'!E51-'Histo-Pôles'!H57</f>
        <v>-849.3186798237766</v>
      </c>
      <c r="I57" s="122">
        <f>'Histo-Pôles pro forma'!F51-'Histo-Pôles'!I57</f>
        <v>479.7493186453157</v>
      </c>
      <c r="J57" s="122">
        <v>-4000</v>
      </c>
      <c r="K57" s="122">
        <v>-2000</v>
      </c>
      <c r="L57" s="122">
        <v>-1000</v>
      </c>
      <c r="M57" s="122">
        <v>-2000</v>
      </c>
      <c r="N57" s="122">
        <v>1000</v>
      </c>
    </row>
    <row r="58" spans="1:14" ht="13.5">
      <c r="A58" s="22" t="s">
        <v>28</v>
      </c>
      <c r="B58" s="139" t="s">
        <v>121</v>
      </c>
      <c r="C58" s="81" t="s">
        <v>166</v>
      </c>
      <c r="D58" s="115" t="s">
        <v>48</v>
      </c>
      <c r="E58" s="117">
        <f>'Histo-Pôles pro forma'!B52-'Histo-Pôles'!E58</f>
        <v>1824.391127659008</v>
      </c>
      <c r="F58" s="117">
        <f>'Histo-Pôles pro forma'!C52-'Histo-Pôles'!F58</f>
        <v>1681.6512082864065</v>
      </c>
      <c r="G58" s="117">
        <f>'Histo-Pôles pro forma'!D52-'Histo-Pôles'!G58</f>
        <v>1274.4957873432431</v>
      </c>
      <c r="H58" s="117">
        <f>'Histo-Pôles pro forma'!E52-'Histo-Pôles'!H58</f>
        <v>-1569.1206861307146</v>
      </c>
      <c r="I58" s="117">
        <f>'Histo-Pôles pro forma'!F52-'Histo-Pôles'!I58</f>
        <v>437.36481815902516</v>
      </c>
      <c r="J58" s="117">
        <v>3719000</v>
      </c>
      <c r="K58" s="117">
        <v>670000</v>
      </c>
      <c r="L58" s="117">
        <v>918000</v>
      </c>
      <c r="M58" s="117">
        <v>1033000</v>
      </c>
      <c r="N58" s="117">
        <v>1098000</v>
      </c>
    </row>
    <row r="59" spans="2:14" s="9" customFormat="1" ht="6" customHeight="1">
      <c r="B59" s="140"/>
      <c r="C59" s="6"/>
      <c r="D59" s="17"/>
      <c r="E59" s="131">
        <f>'Histo-Pôles pro forma'!B53-'Histo-Pôles'!E59</f>
        <v>0</v>
      </c>
      <c r="F59" s="131">
        <f>'Histo-Pôles pro forma'!C53-'Histo-Pôles'!F59</f>
        <v>0</v>
      </c>
      <c r="G59" s="131">
        <f>'Histo-Pôles pro forma'!D53-'Histo-Pôles'!G59</f>
        <v>0</v>
      </c>
      <c r="H59" s="131">
        <f>'Histo-Pôles pro forma'!E53-'Histo-Pôles'!H59</f>
        <v>0</v>
      </c>
      <c r="I59" s="131">
        <f>'Histo-Pôles pro forma'!F53-'Histo-Pôles'!I59</f>
        <v>0</v>
      </c>
      <c r="J59" s="131"/>
      <c r="K59" s="131"/>
      <c r="L59" s="131"/>
      <c r="M59" s="131"/>
      <c r="N59" s="131"/>
    </row>
    <row r="60" spans="3:14" ht="13.5">
      <c r="C60" s="128" t="s">
        <v>166</v>
      </c>
      <c r="D60" s="121" t="s">
        <v>94</v>
      </c>
      <c r="E60" s="153">
        <f>'Histo-Pôles pro forma'!B54-'Histo-Pôles'!E60</f>
        <v>0</v>
      </c>
      <c r="F60" s="153">
        <f>'Histo-Pôles pro forma'!C54-'Histo-Pôles'!F60</f>
        <v>0</v>
      </c>
      <c r="G60" s="114">
        <f>'Histo-Pôles pro forma'!D54-'Histo-Pôles'!G60</f>
        <v>0</v>
      </c>
      <c r="H60" s="114">
        <f>'Histo-Pôles pro forma'!E54-'Histo-Pôles'!H60</f>
        <v>0</v>
      </c>
      <c r="I60" s="114">
        <f>'Histo-Pôles pro forma'!F54-'Histo-Pôles'!I60</f>
        <v>0</v>
      </c>
      <c r="J60" s="114">
        <f>'FPN '!J20</f>
        <v>19047084.011156984</v>
      </c>
      <c r="K60" s="114">
        <f>'FPN '!K20</f>
        <v>19047084.011156984</v>
      </c>
      <c r="L60" s="114">
        <f>'FPN '!L20</f>
        <v>19170655.350281496</v>
      </c>
      <c r="M60" s="114">
        <f>'FPN '!M20</f>
        <v>19302440.760748774</v>
      </c>
      <c r="N60" s="153">
        <f>'FPN '!N20</f>
        <v>19459696.660349276</v>
      </c>
    </row>
    <row r="61" spans="2:14" s="9" customFormat="1" ht="13.5" customHeight="1">
      <c r="B61" s="140"/>
      <c r="C61" s="6"/>
      <c r="D61" s="7"/>
      <c r="E61" s="133"/>
      <c r="F61" s="133"/>
      <c r="G61" s="133"/>
      <c r="H61" s="133"/>
      <c r="I61" s="133"/>
      <c r="J61" s="133"/>
      <c r="K61" s="133"/>
      <c r="L61" s="133"/>
      <c r="M61" s="133"/>
      <c r="N61" s="133"/>
    </row>
    <row r="62" spans="4:14" ht="13.5">
      <c r="D62" s="25" t="s">
        <v>91</v>
      </c>
      <c r="E62" s="103">
        <f>2013</f>
        <v>2013</v>
      </c>
      <c r="F62" s="103" t="s">
        <v>188</v>
      </c>
      <c r="G62" s="103" t="s">
        <v>189</v>
      </c>
      <c r="H62" s="103" t="s">
        <v>190</v>
      </c>
      <c r="I62" s="103" t="s">
        <v>191</v>
      </c>
      <c r="J62" s="103">
        <f>2012</f>
        <v>2012</v>
      </c>
      <c r="K62" s="103" t="s">
        <v>115</v>
      </c>
      <c r="L62" s="103" t="s">
        <v>116</v>
      </c>
      <c r="M62" s="103" t="s">
        <v>117</v>
      </c>
      <c r="N62" s="103" t="s">
        <v>118</v>
      </c>
    </row>
    <row r="63" ht="13.5">
      <c r="D63" s="115" t="s">
        <v>162</v>
      </c>
    </row>
    <row r="64" spans="1:14" ht="13.5">
      <c r="A64" s="22" t="s">
        <v>17</v>
      </c>
      <c r="B64" s="138" t="s">
        <v>40</v>
      </c>
      <c r="C64" s="88" t="s">
        <v>1</v>
      </c>
      <c r="D64" s="115" t="s">
        <v>43</v>
      </c>
      <c r="E64" s="117">
        <f>'Histo-Pôles pro forma'!B58-'Histo-Pôles'!E64</f>
        <v>460.7019494967535</v>
      </c>
      <c r="F64" s="117">
        <f>'Histo-Pôles pro forma'!C58-'Histo-Pôles'!F64</f>
        <v>-478.8694319794886</v>
      </c>
      <c r="G64" s="117">
        <f>'Histo-Pôles pro forma'!D58-'Histo-Pôles'!G64</f>
        <v>1519.139563569799</v>
      </c>
      <c r="H64" s="117">
        <f>'Histo-Pôles pro forma'!E58-'Histo-Pôles'!H64</f>
        <v>-822.3880984056741</v>
      </c>
      <c r="I64" s="117">
        <f>'Histo-Pôles pro forma'!F58-'Histo-Pôles'!I64</f>
        <v>242.8199163125828</v>
      </c>
      <c r="J64" s="113">
        <v>6973000</v>
      </c>
      <c r="K64" s="113">
        <v>1658000</v>
      </c>
      <c r="L64" s="113">
        <v>1743000</v>
      </c>
      <c r="M64" s="113">
        <v>1787000</v>
      </c>
      <c r="N64" s="113">
        <v>1785000</v>
      </c>
    </row>
    <row r="65" spans="1:14" s="18" customFormat="1" ht="13.5">
      <c r="A65" s="26" t="s">
        <v>42</v>
      </c>
      <c r="B65" s="138" t="s">
        <v>40</v>
      </c>
      <c r="C65" s="118" t="s">
        <v>1</v>
      </c>
      <c r="D65" s="119" t="s">
        <v>44</v>
      </c>
      <c r="E65" s="120">
        <f>'Histo-Pôles pro forma'!B59-'Histo-Pôles'!E65</f>
        <v>95.21484425105155</v>
      </c>
      <c r="F65" s="120">
        <f>'Histo-Pôles pro forma'!C59-'Histo-Pôles'!F65</f>
        <v>-675.3363252069103</v>
      </c>
      <c r="G65" s="120">
        <f>'Histo-Pôles pro forma'!D59-'Histo-Pôles'!G65</f>
        <v>1497.813534056535</v>
      </c>
      <c r="H65" s="120">
        <f>'Histo-Pôles pro forma'!E59-'Histo-Pôles'!H65</f>
        <v>-873.1582366595976</v>
      </c>
      <c r="I65" s="120">
        <f>'Histo-Pôles pro forma'!F59-'Histo-Pôles'!I65</f>
        <v>145.8958720616065</v>
      </c>
      <c r="J65" s="120">
        <v>4203000</v>
      </c>
      <c r="K65" s="120">
        <v>987000</v>
      </c>
      <c r="L65" s="120">
        <v>1044000</v>
      </c>
      <c r="M65" s="120">
        <v>1087000</v>
      </c>
      <c r="N65" s="120">
        <v>1085000</v>
      </c>
    </row>
    <row r="66" spans="1:14" s="18" customFormat="1" ht="13.5">
      <c r="A66" s="26" t="s">
        <v>41</v>
      </c>
      <c r="B66" s="138" t="s">
        <v>40</v>
      </c>
      <c r="C66" s="118" t="s">
        <v>1</v>
      </c>
      <c r="D66" s="119" t="s">
        <v>45</v>
      </c>
      <c r="E66" s="120">
        <f>'Histo-Pôles pro forma'!B60-'Histo-Pôles'!E66</f>
        <v>365.48710524570197</v>
      </c>
      <c r="F66" s="120">
        <f>'Histo-Pôles pro forma'!C60-'Histo-Pôles'!F66</f>
        <v>196.46689322742168</v>
      </c>
      <c r="G66" s="120">
        <f>'Histo-Pôles pro forma'!D60-'Histo-Pôles'!G66</f>
        <v>21.326029513264075</v>
      </c>
      <c r="H66" s="120">
        <f>'Histo-Pôles pro forma'!E60-'Histo-Pôles'!H66</f>
        <v>50.77013825403992</v>
      </c>
      <c r="I66" s="120">
        <f>'Histo-Pôles pro forma'!F60-'Histo-Pôles'!I66</f>
        <v>96.9240442509763</v>
      </c>
      <c r="J66" s="120">
        <v>2770000</v>
      </c>
      <c r="K66" s="120">
        <v>671000</v>
      </c>
      <c r="L66" s="120">
        <v>699000</v>
      </c>
      <c r="M66" s="120">
        <v>700000</v>
      </c>
      <c r="N66" s="120">
        <v>700000</v>
      </c>
    </row>
    <row r="67" spans="1:14" ht="13.5">
      <c r="A67" s="22" t="s">
        <v>18</v>
      </c>
      <c r="B67" s="138" t="s">
        <v>40</v>
      </c>
      <c r="C67" s="88" t="s">
        <v>1</v>
      </c>
      <c r="D67" s="121" t="s">
        <v>19</v>
      </c>
      <c r="E67" s="122">
        <f>'Histo-Pôles pro forma'!B61-'Histo-Pôles'!E67</f>
        <v>171.60353999957442</v>
      </c>
      <c r="F67" s="122">
        <f>'Histo-Pôles pro forma'!C61-'Histo-Pôles'!F67</f>
        <v>628.6442558132112</v>
      </c>
      <c r="G67" s="122">
        <f>'Histo-Pôles pro forma'!D61-'Histo-Pôles'!G67</f>
        <v>230.301485668635</v>
      </c>
      <c r="H67" s="122">
        <f>'Histo-Pôles pro forma'!E61-'Histo-Pôles'!H67</f>
        <v>-1274.434443059843</v>
      </c>
      <c r="I67" s="122">
        <f>'Histo-Pôles pro forma'!F61-'Histo-Pôles'!I67</f>
        <v>587.0922415782697</v>
      </c>
      <c r="J67" s="122">
        <v>-4506000</v>
      </c>
      <c r="K67" s="122">
        <v>-1187000</v>
      </c>
      <c r="L67" s="122">
        <v>-1151000</v>
      </c>
      <c r="M67" s="122">
        <v>-1087000</v>
      </c>
      <c r="N67" s="122">
        <v>-1081000</v>
      </c>
    </row>
    <row r="68" spans="1:14" ht="13.5">
      <c r="A68" s="22" t="s">
        <v>20</v>
      </c>
      <c r="B68" s="138" t="s">
        <v>40</v>
      </c>
      <c r="C68" s="88" t="s">
        <v>1</v>
      </c>
      <c r="D68" s="115" t="s">
        <v>46</v>
      </c>
      <c r="E68" s="117">
        <f>'Histo-Pôles pro forma'!B62-'Histo-Pôles'!E68</f>
        <v>632.3054894963279</v>
      </c>
      <c r="F68" s="117">
        <f>'Histo-Pôles pro forma'!C62-'Histo-Pôles'!F68</f>
        <v>149.77482383372262</v>
      </c>
      <c r="G68" s="117">
        <f>'Histo-Pôles pro forma'!D62-'Histo-Pôles'!G68</f>
        <v>1749.441049238434</v>
      </c>
      <c r="H68" s="117">
        <f>'Histo-Pôles pro forma'!E62-'Histo-Pôles'!H68</f>
        <v>-2096.822541465517</v>
      </c>
      <c r="I68" s="117">
        <f>'Histo-Pôles pro forma'!F62-'Histo-Pôles'!I68</f>
        <v>829.9121578908525</v>
      </c>
      <c r="J68" s="117">
        <v>2467000</v>
      </c>
      <c r="K68" s="117">
        <v>471000</v>
      </c>
      <c r="L68" s="117">
        <v>592000</v>
      </c>
      <c r="M68" s="117">
        <v>700000</v>
      </c>
      <c r="N68" s="117">
        <v>704000</v>
      </c>
    </row>
    <row r="69" spans="1:14" ht="13.5">
      <c r="A69" s="22" t="s">
        <v>0</v>
      </c>
      <c r="B69" s="138" t="s">
        <v>40</v>
      </c>
      <c r="C69" s="88" t="s">
        <v>1</v>
      </c>
      <c r="D69" s="121" t="s">
        <v>21</v>
      </c>
      <c r="E69" s="122">
        <f>'Histo-Pôles pro forma'!B63-'Histo-Pôles'!E69</f>
        <v>489.00106078432873</v>
      </c>
      <c r="F69" s="122">
        <f>'Histo-Pôles pro forma'!C63-'Histo-Pôles'!F69</f>
        <v>666.2314766442869</v>
      </c>
      <c r="G69" s="122">
        <f>'Histo-Pôles pro forma'!D63-'Histo-Pôles'!G69</f>
        <v>-373.3124417199142</v>
      </c>
      <c r="H69" s="122">
        <f>'Histo-Pôles pro forma'!E63-'Histo-Pôles'!H69</f>
        <v>91.67210585990688</v>
      </c>
      <c r="I69" s="122">
        <f>'Histo-Pôles pro forma'!F63-'Histo-Pôles'!I69</f>
        <v>104.40992000006372</v>
      </c>
      <c r="J69" s="122">
        <v>-344000</v>
      </c>
      <c r="K69" s="122">
        <v>-86000</v>
      </c>
      <c r="L69" s="122">
        <v>-90000</v>
      </c>
      <c r="M69" s="122">
        <v>-88000</v>
      </c>
      <c r="N69" s="122">
        <v>-80000</v>
      </c>
    </row>
    <row r="70" spans="1:14" ht="13.5">
      <c r="A70" s="22" t="s">
        <v>22</v>
      </c>
      <c r="B70" s="138" t="s">
        <v>40</v>
      </c>
      <c r="C70" s="88" t="s">
        <v>1</v>
      </c>
      <c r="D70" s="115" t="s">
        <v>23</v>
      </c>
      <c r="E70" s="117">
        <f>'Histo-Pôles pro forma'!B64-'Histo-Pôles'!E70</f>
        <v>1121.3065502806567</v>
      </c>
      <c r="F70" s="117">
        <f>'Histo-Pôles pro forma'!C64-'Histo-Pôles'!F70</f>
        <v>816.0063004780095</v>
      </c>
      <c r="G70" s="117">
        <f>'Histo-Pôles pro forma'!D64-'Histo-Pôles'!G70</f>
        <v>1376.1286075185053</v>
      </c>
      <c r="H70" s="117">
        <f>'Histo-Pôles pro forma'!E64-'Histo-Pôles'!H70</f>
        <v>-2005.150435605552</v>
      </c>
      <c r="I70" s="117">
        <f>'Histo-Pôles pro forma'!F64-'Histo-Pôles'!I70</f>
        <v>934.322077890858</v>
      </c>
      <c r="J70" s="117">
        <v>2123000</v>
      </c>
      <c r="K70" s="117">
        <v>385000</v>
      </c>
      <c r="L70" s="117">
        <v>502000</v>
      </c>
      <c r="M70" s="117">
        <v>612000</v>
      </c>
      <c r="N70" s="117">
        <v>624000</v>
      </c>
    </row>
    <row r="71" spans="1:14" ht="13.5">
      <c r="A71" s="22" t="s">
        <v>27</v>
      </c>
      <c r="B71" s="138" t="s">
        <v>40</v>
      </c>
      <c r="C71" s="88" t="s">
        <v>1</v>
      </c>
      <c r="D71" s="121" t="s">
        <v>47</v>
      </c>
      <c r="E71" s="122">
        <f>'Histo-Pôles pro forma'!B65-'Histo-Pôles'!E71</f>
        <v>-492.1673368999991</v>
      </c>
      <c r="F71" s="122">
        <f>'Histo-Pôles pro forma'!C65-'Histo-Pôles'!F71</f>
        <v>-629.7706899999989</v>
      </c>
      <c r="G71" s="122">
        <f>'Histo-Pôles pro forma'!D65-'Histo-Pôles'!G71</f>
        <v>45.46583000000169</v>
      </c>
      <c r="H71" s="122">
        <f>'Histo-Pôles pro forma'!E65-'Histo-Pôles'!H71</f>
        <v>-49.2950168999987</v>
      </c>
      <c r="I71" s="122">
        <f>'Histo-Pôles pro forma'!F65-'Histo-Pôles'!I71</f>
        <v>141.43254000000093</v>
      </c>
      <c r="J71" s="122">
        <v>4000</v>
      </c>
      <c r="K71" s="122">
        <v>0</v>
      </c>
      <c r="L71" s="122">
        <v>1000</v>
      </c>
      <c r="M71" s="122">
        <v>1000</v>
      </c>
      <c r="N71" s="122">
        <v>2000</v>
      </c>
    </row>
    <row r="72" spans="1:14" ht="13.5">
      <c r="A72" s="22" t="s">
        <v>28</v>
      </c>
      <c r="B72" s="138" t="s">
        <v>40</v>
      </c>
      <c r="C72" s="88" t="s">
        <v>1</v>
      </c>
      <c r="D72" s="115" t="s">
        <v>48</v>
      </c>
      <c r="E72" s="117">
        <f>'Histo-Pôles pro forma'!B66-'Histo-Pôles'!E72</f>
        <v>629.1392133806366</v>
      </c>
      <c r="F72" s="117">
        <f>'Histo-Pôles pro forma'!C66-'Histo-Pôles'!F72</f>
        <v>186.23561047803378</v>
      </c>
      <c r="G72" s="117">
        <f>'Histo-Pôles pro forma'!D66-'Histo-Pôles'!G72</f>
        <v>1421.5944375185063</v>
      </c>
      <c r="H72" s="117">
        <f>'Histo-Pôles pro forma'!E66-'Histo-Pôles'!H72</f>
        <v>-2054.445452505606</v>
      </c>
      <c r="I72" s="117">
        <f>'Histo-Pôles pro forma'!F66-'Histo-Pôles'!I72</f>
        <v>1075.7546178908087</v>
      </c>
      <c r="J72" s="117">
        <v>2127000</v>
      </c>
      <c r="K72" s="117">
        <v>385000</v>
      </c>
      <c r="L72" s="117">
        <v>503000</v>
      </c>
      <c r="M72" s="117">
        <v>613000</v>
      </c>
      <c r="N72" s="117">
        <v>626000</v>
      </c>
    </row>
    <row r="73" spans="1:14" ht="13.5">
      <c r="A73" s="22"/>
      <c r="B73" s="138"/>
      <c r="C73" s="6"/>
      <c r="D73" s="121" t="s">
        <v>80</v>
      </c>
      <c r="E73" s="122">
        <f>'Histo-Pôles pro forma'!B67-'Histo-Pôles'!E73</f>
        <v>977.3265238425229</v>
      </c>
      <c r="F73" s="122">
        <f>'Histo-Pôles pro forma'!C67-'Histo-Pôles'!F73</f>
        <v>1644.503166272305</v>
      </c>
      <c r="G73" s="122">
        <f>'Histo-Pôles pro forma'!D67-'Histo-Pôles'!G73</f>
        <v>-1549.119796825864</v>
      </c>
      <c r="H73" s="122">
        <f>'Histo-Pôles pro forma'!E67-'Histo-Pôles'!H73</f>
        <v>662.1825770597206</v>
      </c>
      <c r="I73" s="122">
        <f>'Histo-Pôles pro forma'!F67-'Histo-Pôles'!I73</f>
        <v>219.76057733467314</v>
      </c>
      <c r="J73" s="122">
        <f>J74-J72</f>
        <v>-129000</v>
      </c>
      <c r="K73" s="122">
        <f>K74-K72</f>
        <v>-27000</v>
      </c>
      <c r="L73" s="122">
        <f>L74-L72</f>
        <v>-35000</v>
      </c>
      <c r="M73" s="122">
        <f>M74-M72</f>
        <v>-32000</v>
      </c>
      <c r="N73" s="122">
        <f>N74-N72</f>
        <v>-35000</v>
      </c>
    </row>
    <row r="74" spans="1:14" ht="13.5">
      <c r="A74" s="22" t="s">
        <v>28</v>
      </c>
      <c r="B74" s="141" t="s">
        <v>50</v>
      </c>
      <c r="C74" s="79" t="s">
        <v>2</v>
      </c>
      <c r="D74" s="115" t="s">
        <v>49</v>
      </c>
      <c r="E74" s="117">
        <f>'Histo-Pôles pro forma'!B68-'Histo-Pôles'!E74</f>
        <v>1606.4657372231595</v>
      </c>
      <c r="F74" s="117">
        <f>'Histo-Pôles pro forma'!C68-'Histo-Pôles'!F74</f>
        <v>1830.7387767503387</v>
      </c>
      <c r="G74" s="117">
        <f>'Histo-Pôles pro forma'!D68-'Histo-Pôles'!G74</f>
        <v>-127.52535930735758</v>
      </c>
      <c r="H74" s="117">
        <f>'Histo-Pôles pro forma'!E68-'Histo-Pôles'!H74</f>
        <v>-1392.2628754458856</v>
      </c>
      <c r="I74" s="117">
        <f>'Histo-Pôles pro forma'!F68-'Histo-Pôles'!I74</f>
        <v>1295.5151952254819</v>
      </c>
      <c r="J74" s="113">
        <v>1998000</v>
      </c>
      <c r="K74" s="113">
        <v>358000</v>
      </c>
      <c r="L74" s="113">
        <v>468000</v>
      </c>
      <c r="M74" s="113">
        <v>581000</v>
      </c>
      <c r="N74" s="113">
        <v>591000</v>
      </c>
    </row>
    <row r="75" spans="2:14" s="9" customFormat="1" ht="6" customHeight="1">
      <c r="B75" s="140"/>
      <c r="C75" s="6"/>
      <c r="D75" s="17"/>
      <c r="E75" s="131">
        <f>'Histo-Pôles pro forma'!B69-'Histo-Pôles'!E75</f>
        <v>0</v>
      </c>
      <c r="F75" s="131">
        <f>'Histo-Pôles pro forma'!C69-'Histo-Pôles'!F75</f>
        <v>0</v>
      </c>
      <c r="G75" s="131">
        <f>'Histo-Pôles pro forma'!D69-'Histo-Pôles'!G75</f>
        <v>0</v>
      </c>
      <c r="H75" s="131">
        <f>'Histo-Pôles pro forma'!E69-'Histo-Pôles'!H75</f>
        <v>0</v>
      </c>
      <c r="I75" s="131">
        <f>'Histo-Pôles pro forma'!F69-'Histo-Pôles'!I75</f>
        <v>0</v>
      </c>
      <c r="J75" s="131"/>
      <c r="K75" s="131"/>
      <c r="L75" s="131"/>
      <c r="M75" s="131"/>
      <c r="N75" s="131"/>
    </row>
    <row r="76" spans="1:14" ht="13.5">
      <c r="A76" s="26"/>
      <c r="B76" s="138"/>
      <c r="C76" s="78" t="s">
        <v>2</v>
      </c>
      <c r="D76" s="121" t="s">
        <v>94</v>
      </c>
      <c r="E76" s="153">
        <f>'Histo-Pôles pro forma'!B70-'Histo-Pôles'!E76</f>
        <v>0</v>
      </c>
      <c r="F76" s="153">
        <f>'Histo-Pôles pro forma'!C70-'Histo-Pôles'!F76</f>
        <v>0</v>
      </c>
      <c r="G76" s="114">
        <f>'Histo-Pôles pro forma'!D70-'Histo-Pôles'!G76</f>
        <v>0</v>
      </c>
      <c r="H76" s="114">
        <f>'Histo-Pôles pro forma'!E70-'Histo-Pôles'!H76</f>
        <v>0</v>
      </c>
      <c r="I76" s="114">
        <f>'Histo-Pôles pro forma'!F70-'Histo-Pôles'!I76</f>
        <v>0</v>
      </c>
      <c r="J76" s="114">
        <f>'FPN '!J21</f>
        <v>6921517.040345018</v>
      </c>
      <c r="K76" s="114">
        <f>'FPN '!K21</f>
        <v>6921517.040345018</v>
      </c>
      <c r="L76" s="114">
        <f>'FPN '!L21</f>
        <v>6960582.198651346</v>
      </c>
      <c r="M76" s="114">
        <f>'FPN '!M21</f>
        <v>6994936.038832668</v>
      </c>
      <c r="N76" s="153">
        <f>'FPN '!N21</f>
        <v>7015867.018470415</v>
      </c>
    </row>
    <row r="77" spans="3:4" ht="13.5">
      <c r="C77" s="6"/>
      <c r="D77" s="7"/>
    </row>
    <row r="78" spans="2:14" s="11" customFormat="1" ht="13.5">
      <c r="B78" s="137"/>
      <c r="C78" s="9"/>
      <c r="D78" s="25" t="s">
        <v>91</v>
      </c>
      <c r="E78" s="103">
        <f>2013</f>
        <v>2013</v>
      </c>
      <c r="F78" s="103" t="s">
        <v>188</v>
      </c>
      <c r="G78" s="103" t="s">
        <v>189</v>
      </c>
      <c r="H78" s="103" t="s">
        <v>190</v>
      </c>
      <c r="I78" s="103" t="s">
        <v>191</v>
      </c>
      <c r="J78" s="103">
        <f>2012</f>
        <v>2012</v>
      </c>
      <c r="K78" s="103" t="s">
        <v>115</v>
      </c>
      <c r="L78" s="103" t="s">
        <v>116</v>
      </c>
      <c r="M78" s="103" t="s">
        <v>117</v>
      </c>
      <c r="N78" s="103" t="s">
        <v>118</v>
      </c>
    </row>
    <row r="79" spans="3:14" ht="13.5">
      <c r="C79" s="19"/>
      <c r="D79" s="115" t="s">
        <v>161</v>
      </c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4" ht="13.5">
      <c r="A80" s="26" t="s">
        <v>53</v>
      </c>
      <c r="B80" s="138" t="s">
        <v>40</v>
      </c>
      <c r="C80" s="88" t="s">
        <v>7</v>
      </c>
      <c r="D80" s="115" t="s">
        <v>43</v>
      </c>
      <c r="E80" s="117">
        <f>'Histo-Pôles pro forma'!B74-'Histo-Pôles'!E80</f>
        <v>366.44827566482127</v>
      </c>
      <c r="F80" s="117">
        <f>'Histo-Pôles pro forma'!C74-'Histo-Pôles'!F80</f>
        <v>-393.25534197944216</v>
      </c>
      <c r="G80" s="117">
        <f>'Histo-Pôles pro forma'!D74-'Histo-Pôles'!G80</f>
        <v>1174.2717997378204</v>
      </c>
      <c r="H80" s="117">
        <f>'Histo-Pôles pro forma'!E74-'Histo-Pôles'!H80</f>
        <v>-849.1129645735491</v>
      </c>
      <c r="I80" s="117">
        <f>'Histo-Pôles pro forma'!F74-'Histo-Pôles'!I80</f>
        <v>434.5447824804578</v>
      </c>
      <c r="J80" s="113">
        <v>6906000</v>
      </c>
      <c r="K80" s="113">
        <v>1654000</v>
      </c>
      <c r="L80" s="113">
        <v>1734000</v>
      </c>
      <c r="M80" s="113">
        <v>1742000</v>
      </c>
      <c r="N80" s="113">
        <v>1776000</v>
      </c>
    </row>
    <row r="81" spans="1:14" s="18" customFormat="1" ht="13.5">
      <c r="A81" s="26" t="s">
        <v>52</v>
      </c>
      <c r="B81" s="138" t="s">
        <v>40</v>
      </c>
      <c r="C81" s="118" t="s">
        <v>7</v>
      </c>
      <c r="D81" s="119" t="s">
        <v>44</v>
      </c>
      <c r="E81" s="120">
        <f>'Histo-Pôles pro forma'!B75-'Histo-Pôles'!E81</f>
        <v>0.9611704191192985</v>
      </c>
      <c r="F81" s="120">
        <f>'Histo-Pôles pro forma'!C75-'Histo-Pôles'!F81</f>
        <v>-589.7222352068638</v>
      </c>
      <c r="G81" s="120">
        <f>'Histo-Pôles pro forma'!D75-'Histo-Pôles'!G81</f>
        <v>1152.94577022444</v>
      </c>
      <c r="H81" s="120">
        <f>'Histo-Pôles pro forma'!E75-'Histo-Pôles'!H81</f>
        <v>-899.8831028274726</v>
      </c>
      <c r="I81" s="120">
        <f>'Histo-Pôles pro forma'!F75-'Histo-Pôles'!I81</f>
        <v>337.6207382294815</v>
      </c>
      <c r="J81" s="120">
        <v>4136000</v>
      </c>
      <c r="K81" s="120">
        <v>983000</v>
      </c>
      <c r="L81" s="120">
        <v>1035000</v>
      </c>
      <c r="M81" s="120">
        <v>1042000</v>
      </c>
      <c r="N81" s="120">
        <v>1076000</v>
      </c>
    </row>
    <row r="82" spans="1:14" s="18" customFormat="1" ht="13.5">
      <c r="A82" s="26" t="s">
        <v>41</v>
      </c>
      <c r="B82" s="138" t="s">
        <v>40</v>
      </c>
      <c r="C82" s="118" t="s">
        <v>7</v>
      </c>
      <c r="D82" s="119" t="s">
        <v>45</v>
      </c>
      <c r="E82" s="120">
        <f>'Histo-Pôles pro forma'!B76-'Histo-Pôles'!E82</f>
        <v>365.48710524570197</v>
      </c>
      <c r="F82" s="120">
        <f>'Histo-Pôles pro forma'!C76-'Histo-Pôles'!F82</f>
        <v>196.46689322742168</v>
      </c>
      <c r="G82" s="120">
        <f>'Histo-Pôles pro forma'!D76-'Histo-Pôles'!G82</f>
        <v>21.326029513264075</v>
      </c>
      <c r="H82" s="120">
        <f>'Histo-Pôles pro forma'!E76-'Histo-Pôles'!H82</f>
        <v>50.77013825403992</v>
      </c>
      <c r="I82" s="120">
        <f>'Histo-Pôles pro forma'!F76-'Histo-Pôles'!I82</f>
        <v>96.9240442509763</v>
      </c>
      <c r="J82" s="120">
        <v>2770000</v>
      </c>
      <c r="K82" s="120">
        <v>671000</v>
      </c>
      <c r="L82" s="120">
        <v>699000</v>
      </c>
      <c r="M82" s="120">
        <v>700000</v>
      </c>
      <c r="N82" s="120">
        <v>700000</v>
      </c>
    </row>
    <row r="83" spans="1:14" ht="13.5">
      <c r="A83" s="22" t="s">
        <v>18</v>
      </c>
      <c r="B83" s="138" t="s">
        <v>40</v>
      </c>
      <c r="C83" s="88" t="s">
        <v>7</v>
      </c>
      <c r="D83" s="121" t="s">
        <v>19</v>
      </c>
      <c r="E83" s="122">
        <f>'Histo-Pôles pro forma'!B77-'Histo-Pôles'!E83</f>
        <v>171.60353999957442</v>
      </c>
      <c r="F83" s="122">
        <f>'Histo-Pôles pro forma'!C77-'Histo-Pôles'!F83</f>
        <v>628.6442558132112</v>
      </c>
      <c r="G83" s="122">
        <f>'Histo-Pôles pro forma'!D77-'Histo-Pôles'!G83</f>
        <v>230.301485668635</v>
      </c>
      <c r="H83" s="122">
        <f>'Histo-Pôles pro forma'!E77-'Histo-Pôles'!H83</f>
        <v>-1274.434443059843</v>
      </c>
      <c r="I83" s="122">
        <f>'Histo-Pôles pro forma'!F77-'Histo-Pôles'!I83</f>
        <v>587.0922415782697</v>
      </c>
      <c r="J83" s="122">
        <v>-4506000</v>
      </c>
      <c r="K83" s="122">
        <v>-1187000</v>
      </c>
      <c r="L83" s="122">
        <v>-1151000</v>
      </c>
      <c r="M83" s="122">
        <v>-1087000</v>
      </c>
      <c r="N83" s="122">
        <v>-1081000</v>
      </c>
    </row>
    <row r="84" spans="1:14" ht="13.5">
      <c r="A84" s="26" t="s">
        <v>54</v>
      </c>
      <c r="B84" s="138" t="s">
        <v>40</v>
      </c>
      <c r="C84" s="88" t="s">
        <v>7</v>
      </c>
      <c r="D84" s="115" t="s">
        <v>46</v>
      </c>
      <c r="E84" s="117">
        <f>'Histo-Pôles pro forma'!B78-'Histo-Pôles'!E84</f>
        <v>538.0518156643957</v>
      </c>
      <c r="F84" s="117">
        <f>'Histo-Pôles pro forma'!C78-'Histo-Pôles'!F84</f>
        <v>235.38891383371083</v>
      </c>
      <c r="G84" s="117">
        <f>'Histo-Pôles pro forma'!D78-'Histo-Pôles'!G84</f>
        <v>1404.573285406339</v>
      </c>
      <c r="H84" s="117">
        <f>'Histo-Pôles pro forma'!E78-'Histo-Pôles'!H84</f>
        <v>-2123.547407633392</v>
      </c>
      <c r="I84" s="117">
        <f>'Histo-Pôles pro forma'!F78-'Histo-Pôles'!I84</f>
        <v>1021.6370240587275</v>
      </c>
      <c r="J84" s="117">
        <v>2400000</v>
      </c>
      <c r="K84" s="117">
        <v>467000</v>
      </c>
      <c r="L84" s="117">
        <v>583000</v>
      </c>
      <c r="M84" s="117">
        <v>655000</v>
      </c>
      <c r="N84" s="117">
        <v>695000</v>
      </c>
    </row>
    <row r="85" spans="1:14" ht="13.5">
      <c r="A85" s="22" t="s">
        <v>0</v>
      </c>
      <c r="B85" s="138" t="s">
        <v>40</v>
      </c>
      <c r="C85" s="88" t="s">
        <v>7</v>
      </c>
      <c r="D85" s="121" t="s">
        <v>21</v>
      </c>
      <c r="E85" s="122">
        <f>'Histo-Pôles pro forma'!B79-'Histo-Pôles'!E85</f>
        <v>489.00106078432873</v>
      </c>
      <c r="F85" s="122">
        <f>'Histo-Pôles pro forma'!C79-'Histo-Pôles'!F85</f>
        <v>666.2314766442869</v>
      </c>
      <c r="G85" s="122">
        <f>'Histo-Pôles pro forma'!D79-'Histo-Pôles'!G85</f>
        <v>-373.3124417199142</v>
      </c>
      <c r="H85" s="122">
        <f>'Histo-Pôles pro forma'!E79-'Histo-Pôles'!H85</f>
        <v>91.67210585990688</v>
      </c>
      <c r="I85" s="122">
        <f>'Histo-Pôles pro forma'!F79-'Histo-Pôles'!I85</f>
        <v>104.40992000006372</v>
      </c>
      <c r="J85" s="122">
        <v>-344000</v>
      </c>
      <c r="K85" s="122">
        <v>-86000</v>
      </c>
      <c r="L85" s="122">
        <v>-90000</v>
      </c>
      <c r="M85" s="122">
        <v>-88000</v>
      </c>
      <c r="N85" s="122">
        <v>-80000</v>
      </c>
    </row>
    <row r="86" spans="1:14" ht="13.5">
      <c r="A86" s="26" t="s">
        <v>55</v>
      </c>
      <c r="B86" s="138" t="s">
        <v>40</v>
      </c>
      <c r="C86" s="88" t="s">
        <v>7</v>
      </c>
      <c r="D86" s="115" t="s">
        <v>23</v>
      </c>
      <c r="E86" s="117">
        <f>'Histo-Pôles pro forma'!B80-'Histo-Pôles'!E86</f>
        <v>1027.0528764484916</v>
      </c>
      <c r="F86" s="117">
        <f>'Histo-Pôles pro forma'!C80-'Histo-Pôles'!F86</f>
        <v>901.6203904779977</v>
      </c>
      <c r="G86" s="117">
        <f>'Histo-Pôles pro forma'!D80-'Histo-Pôles'!G86</f>
        <v>1031.2608436864102</v>
      </c>
      <c r="H86" s="117">
        <f>'Histo-Pôles pro forma'!E80-'Histo-Pôles'!H86</f>
        <v>-2031.875301773427</v>
      </c>
      <c r="I86" s="117">
        <f>'Histo-Pôles pro forma'!F80-'Histo-Pôles'!I86</f>
        <v>1126.046944058733</v>
      </c>
      <c r="J86" s="117">
        <v>2056000</v>
      </c>
      <c r="K86" s="117">
        <v>381000</v>
      </c>
      <c r="L86" s="117">
        <v>493000</v>
      </c>
      <c r="M86" s="117">
        <v>567000</v>
      </c>
      <c r="N86" s="117">
        <v>615000</v>
      </c>
    </row>
    <row r="87" spans="1:14" ht="13.5">
      <c r="A87" s="22" t="s">
        <v>27</v>
      </c>
      <c r="B87" s="138" t="s">
        <v>40</v>
      </c>
      <c r="C87" s="88" t="s">
        <v>7</v>
      </c>
      <c r="D87" s="121" t="s">
        <v>47</v>
      </c>
      <c r="E87" s="122">
        <f>'Histo-Pôles pro forma'!B81-'Histo-Pôles'!E87</f>
        <v>-492.1673368999991</v>
      </c>
      <c r="F87" s="122">
        <f>'Histo-Pôles pro forma'!C81-'Histo-Pôles'!F87</f>
        <v>-629.7706899999989</v>
      </c>
      <c r="G87" s="122">
        <f>'Histo-Pôles pro forma'!D81-'Histo-Pôles'!G87</f>
        <v>45.46583000000169</v>
      </c>
      <c r="H87" s="122">
        <f>'Histo-Pôles pro forma'!E81-'Histo-Pôles'!H87</f>
        <v>-49.2950168999987</v>
      </c>
      <c r="I87" s="122">
        <f>'Histo-Pôles pro forma'!F81-'Histo-Pôles'!I87</f>
        <v>141.43254000000093</v>
      </c>
      <c r="J87" s="122">
        <v>4000</v>
      </c>
      <c r="K87" s="122">
        <v>0</v>
      </c>
      <c r="L87" s="122">
        <v>1000</v>
      </c>
      <c r="M87" s="122">
        <v>1000</v>
      </c>
      <c r="N87" s="122">
        <v>2000</v>
      </c>
    </row>
    <row r="88" spans="1:14" ht="13.5">
      <c r="A88" s="26" t="s">
        <v>56</v>
      </c>
      <c r="B88" s="138" t="s">
        <v>40</v>
      </c>
      <c r="C88" s="88" t="s">
        <v>7</v>
      </c>
      <c r="D88" s="115" t="s">
        <v>48</v>
      </c>
      <c r="E88" s="117">
        <f>'Histo-Pôles pro forma'!B82-'Histo-Pôles'!E88</f>
        <v>534.8855395484716</v>
      </c>
      <c r="F88" s="117">
        <f>'Histo-Pôles pro forma'!C82-'Histo-Pôles'!F88</f>
        <v>271.849700478022</v>
      </c>
      <c r="G88" s="117">
        <f>'Histo-Pôles pro forma'!D82-'Histo-Pôles'!G88</f>
        <v>1076.7266736864112</v>
      </c>
      <c r="H88" s="117">
        <f>'Histo-Pôles pro forma'!E82-'Histo-Pôles'!H88</f>
        <v>-2081.1703186734812</v>
      </c>
      <c r="I88" s="117">
        <f>'Histo-Pôles pro forma'!F82-'Histo-Pôles'!I88</f>
        <v>1267.4794840586837</v>
      </c>
      <c r="J88" s="117">
        <v>2060000</v>
      </c>
      <c r="K88" s="117">
        <v>381000</v>
      </c>
      <c r="L88" s="117">
        <v>494000</v>
      </c>
      <c r="M88" s="117">
        <v>568000</v>
      </c>
      <c r="N88" s="117">
        <v>617000</v>
      </c>
    </row>
    <row r="89" spans="1:14" ht="13.5">
      <c r="A89" s="30"/>
      <c r="B89" s="138"/>
      <c r="C89" s="6"/>
      <c r="D89" s="121" t="s">
        <v>80</v>
      </c>
      <c r="E89" s="122">
        <f>'Histo-Pôles pro forma'!B83-'Histo-Pôles'!E89</f>
        <v>977.3265238425229</v>
      </c>
      <c r="F89" s="122">
        <f>'Histo-Pôles pro forma'!C83-'Histo-Pôles'!F89</f>
        <v>1644.503166272305</v>
      </c>
      <c r="G89" s="122">
        <f>'Histo-Pôles pro forma'!D83-'Histo-Pôles'!G89</f>
        <v>-1549.119796825864</v>
      </c>
      <c r="H89" s="122">
        <f>'Histo-Pôles pro forma'!E83-'Histo-Pôles'!H89</f>
        <v>662.1825770597206</v>
      </c>
      <c r="I89" s="122">
        <f>'Histo-Pôles pro forma'!F83-'Histo-Pôles'!I89</f>
        <v>219.76057733473135</v>
      </c>
      <c r="J89" s="122">
        <f>J90-J88</f>
        <v>-129000</v>
      </c>
      <c r="K89" s="122">
        <f>K90-K88</f>
        <v>-27000</v>
      </c>
      <c r="L89" s="122">
        <f>L90-L88</f>
        <v>-35000</v>
      </c>
      <c r="M89" s="122">
        <f>M90-M88</f>
        <v>-32000</v>
      </c>
      <c r="N89" s="122">
        <f>N90-N88</f>
        <v>-35000</v>
      </c>
    </row>
    <row r="90" spans="1:14" ht="13.5">
      <c r="A90" s="26" t="s">
        <v>56</v>
      </c>
      <c r="B90" s="141" t="s">
        <v>50</v>
      </c>
      <c r="C90" s="88" t="s">
        <v>107</v>
      </c>
      <c r="D90" s="115" t="s">
        <v>49</v>
      </c>
      <c r="E90" s="117">
        <f>'Histo-Pôles pro forma'!B84-'Histo-Pôles'!E90</f>
        <v>1512.2120633909944</v>
      </c>
      <c r="F90" s="117">
        <f>'Histo-Pôles pro forma'!C84-'Histo-Pôles'!F90</f>
        <v>1916.352866750327</v>
      </c>
      <c r="G90" s="117">
        <f>'Histo-Pôles pro forma'!D84-'Histo-Pôles'!G90</f>
        <v>-472.39312313945265</v>
      </c>
      <c r="H90" s="117">
        <f>'Histo-Pôles pro forma'!E84-'Histo-Pôles'!H90</f>
        <v>-1418.9877416137606</v>
      </c>
      <c r="I90" s="117">
        <f>'Histo-Pôles pro forma'!F84-'Histo-Pôles'!I90</f>
        <v>1487.240061393415</v>
      </c>
      <c r="J90" s="113">
        <v>1931000</v>
      </c>
      <c r="K90" s="113">
        <v>354000</v>
      </c>
      <c r="L90" s="113">
        <v>459000</v>
      </c>
      <c r="M90" s="113">
        <v>536000</v>
      </c>
      <c r="N90" s="113">
        <v>582000</v>
      </c>
    </row>
    <row r="91" spans="2:14" s="9" customFormat="1" ht="6" customHeight="1">
      <c r="B91" s="140"/>
      <c r="C91" s="6"/>
      <c r="D91" s="17"/>
      <c r="E91" s="131">
        <f>'Histo-Pôles pro forma'!B85-'Histo-Pôles'!E91</f>
        <v>0</v>
      </c>
      <c r="F91" s="131">
        <f>'Histo-Pôles pro forma'!C85-'Histo-Pôles'!F91</f>
        <v>0</v>
      </c>
      <c r="G91" s="131">
        <f>'Histo-Pôles pro forma'!D85-'Histo-Pôles'!G91</f>
        <v>0</v>
      </c>
      <c r="H91" s="131">
        <f>'Histo-Pôles pro forma'!E85-'Histo-Pôles'!H91</f>
        <v>0</v>
      </c>
      <c r="I91" s="131">
        <f>'Histo-Pôles pro forma'!F85-'Histo-Pôles'!I91</f>
        <v>0</v>
      </c>
      <c r="J91" s="131"/>
      <c r="K91" s="131"/>
      <c r="L91" s="131"/>
      <c r="M91" s="131"/>
      <c r="N91" s="131"/>
    </row>
    <row r="92" spans="3:14" ht="13.5">
      <c r="C92" s="78" t="s">
        <v>2</v>
      </c>
      <c r="D92" s="121" t="s">
        <v>94</v>
      </c>
      <c r="E92" s="153">
        <f>'Histo-Pôles pro forma'!B86-'Histo-Pôles'!E92</f>
        <v>0</v>
      </c>
      <c r="F92" s="153">
        <f>'Histo-Pôles pro forma'!C86-'Histo-Pôles'!F92</f>
        <v>0</v>
      </c>
      <c r="G92" s="114">
        <f>'Histo-Pôles pro forma'!D86-'Histo-Pôles'!G92</f>
        <v>0</v>
      </c>
      <c r="H92" s="114">
        <f>'Histo-Pôles pro forma'!E86-'Histo-Pôles'!H92</f>
        <v>0</v>
      </c>
      <c r="I92" s="114">
        <f>'Histo-Pôles pro forma'!F86-'Histo-Pôles'!I92</f>
        <v>0</v>
      </c>
      <c r="J92" s="114">
        <f>'FPN '!J21</f>
        <v>6921517.040345018</v>
      </c>
      <c r="K92" s="114">
        <f>'FPN '!K21</f>
        <v>6921517.040345018</v>
      </c>
      <c r="L92" s="114">
        <f>'FPN '!L21</f>
        <v>6960582.198651346</v>
      </c>
      <c r="M92" s="114">
        <f>'FPN '!M21</f>
        <v>6994936.038832668</v>
      </c>
      <c r="N92" s="153">
        <f>'FPN '!N21</f>
        <v>7015867.018470415</v>
      </c>
    </row>
    <row r="93" spans="3:4" ht="13.5">
      <c r="C93" s="6"/>
      <c r="D93" s="7"/>
    </row>
    <row r="94" spans="2:14" s="11" customFormat="1" ht="13.5">
      <c r="B94" s="137"/>
      <c r="C94" s="9"/>
      <c r="D94" s="25" t="s">
        <v>91</v>
      </c>
      <c r="E94" s="103">
        <f>2013</f>
        <v>2013</v>
      </c>
      <c r="F94" s="103" t="s">
        <v>188</v>
      </c>
      <c r="G94" s="103" t="s">
        <v>189</v>
      </c>
      <c r="H94" s="103" t="s">
        <v>190</v>
      </c>
      <c r="I94" s="103" t="s">
        <v>191</v>
      </c>
      <c r="J94" s="103">
        <f>2012</f>
        <v>2012</v>
      </c>
      <c r="K94" s="103" t="s">
        <v>115</v>
      </c>
      <c r="L94" s="103" t="s">
        <v>116</v>
      </c>
      <c r="M94" s="103" t="s">
        <v>117</v>
      </c>
      <c r="N94" s="103" t="s">
        <v>118</v>
      </c>
    </row>
    <row r="95" ht="13.5">
      <c r="D95" s="115" t="s">
        <v>95</v>
      </c>
    </row>
    <row r="96" spans="1:14" ht="13.5">
      <c r="A96" s="22" t="s">
        <v>17</v>
      </c>
      <c r="B96" s="141" t="s">
        <v>50</v>
      </c>
      <c r="C96" s="88" t="s">
        <v>2</v>
      </c>
      <c r="D96" s="115" t="s">
        <v>43</v>
      </c>
      <c r="E96" s="117">
        <f>'Histo-Pôles pro forma'!B90-'Histo-Pôles'!E96</f>
        <v>206.5785612380132</v>
      </c>
      <c r="F96" s="117">
        <f>'Histo-Pôles pro forma'!C90-'Histo-Pôles'!F96</f>
        <v>-269.8034385985229</v>
      </c>
      <c r="G96" s="117">
        <f>'Histo-Pôles pro forma'!D90-'Histo-Pôles'!G96</f>
        <v>1134.2659299722873</v>
      </c>
      <c r="H96" s="117">
        <f>'Histo-Pôles pro forma'!E90-'Histo-Pôles'!H96</f>
        <v>-1249.4165044045076</v>
      </c>
      <c r="I96" s="117">
        <f>'Histo-Pôles pro forma'!F90-'Histo-Pôles'!I96</f>
        <v>591.5325742682908</v>
      </c>
      <c r="J96" s="113">
        <v>6726000</v>
      </c>
      <c r="K96" s="113">
        <v>1600000</v>
      </c>
      <c r="L96" s="113">
        <v>1680000</v>
      </c>
      <c r="M96" s="113">
        <v>1725000</v>
      </c>
      <c r="N96" s="113">
        <v>1721000</v>
      </c>
    </row>
    <row r="97" spans="1:14" ht="13.5">
      <c r="A97" s="22" t="s">
        <v>18</v>
      </c>
      <c r="B97" s="141" t="s">
        <v>50</v>
      </c>
      <c r="C97" s="88" t="s">
        <v>2</v>
      </c>
      <c r="D97" s="121" t="s">
        <v>19</v>
      </c>
      <c r="E97" s="122">
        <f>'Histo-Pôles pro forma'!B91-'Histo-Pôles'!E97</f>
        <v>-23.389438676647842</v>
      </c>
      <c r="F97" s="122">
        <f>'Histo-Pôles pro forma'!C91-'Histo-Pôles'!F97</f>
        <v>117.25478537124582</v>
      </c>
      <c r="G97" s="122">
        <f>'Histo-Pôles pro forma'!D91-'Histo-Pôles'!G97</f>
        <v>-39.01325998059474</v>
      </c>
      <c r="H97" s="122">
        <f>'Histo-Pôles pro forma'!E91-'Histo-Pôles'!H97</f>
        <v>-37.15371756302193</v>
      </c>
      <c r="I97" s="122">
        <f>'Histo-Pôles pro forma'!F91-'Histo-Pôles'!I97</f>
        <v>-64.47724650450982</v>
      </c>
      <c r="J97" s="122">
        <v>-4390000</v>
      </c>
      <c r="K97" s="122">
        <v>-1158000</v>
      </c>
      <c r="L97" s="122">
        <v>-1122000</v>
      </c>
      <c r="M97" s="122">
        <v>-1057000</v>
      </c>
      <c r="N97" s="122">
        <v>-1053000</v>
      </c>
    </row>
    <row r="98" spans="1:14" ht="13.5">
      <c r="A98" s="22" t="s">
        <v>20</v>
      </c>
      <c r="B98" s="141" t="s">
        <v>50</v>
      </c>
      <c r="C98" s="88" t="s">
        <v>2</v>
      </c>
      <c r="D98" s="115" t="s">
        <v>46</v>
      </c>
      <c r="E98" s="117">
        <f>'Histo-Pôles pro forma'!B92-'Histo-Pôles'!E98</f>
        <v>183.18912256136537</v>
      </c>
      <c r="F98" s="117">
        <f>'Histo-Pôles pro forma'!C92-'Histo-Pôles'!F98</f>
        <v>-152.5486532272771</v>
      </c>
      <c r="G98" s="117">
        <f>'Histo-Pôles pro forma'!D92-'Histo-Pôles'!G98</f>
        <v>1095.2526699916925</v>
      </c>
      <c r="H98" s="117">
        <f>'Histo-Pôles pro forma'!E92-'Histo-Pôles'!H98</f>
        <v>-1286.5702219675295</v>
      </c>
      <c r="I98" s="117">
        <f>'Histo-Pôles pro forma'!F92-'Histo-Pôles'!I98</f>
        <v>527.055327763781</v>
      </c>
      <c r="J98" s="117">
        <v>2336000</v>
      </c>
      <c r="K98" s="117">
        <v>442000</v>
      </c>
      <c r="L98" s="117">
        <v>558000</v>
      </c>
      <c r="M98" s="117">
        <v>668000</v>
      </c>
      <c r="N98" s="117">
        <v>668000</v>
      </c>
    </row>
    <row r="99" spans="1:14" ht="13.5">
      <c r="A99" s="22" t="s">
        <v>0</v>
      </c>
      <c r="B99" s="141" t="s">
        <v>50</v>
      </c>
      <c r="C99" s="88" t="s">
        <v>2</v>
      </c>
      <c r="D99" s="121" t="s">
        <v>21</v>
      </c>
      <c r="E99" s="122">
        <f>'Histo-Pôles pro forma'!B93-'Histo-Pôles'!E99</f>
        <v>908.4797007843154</v>
      </c>
      <c r="F99" s="122">
        <f>'Histo-Pôles pro forma'!C93-'Histo-Pôles'!F99</f>
        <v>1350.4751133109676</v>
      </c>
      <c r="G99" s="122">
        <f>'Histo-Pôles pro forma'!D93-'Histo-Pôles'!G99</f>
        <v>-548.9325617199211</v>
      </c>
      <c r="H99" s="122">
        <f>'Histo-Pôles pro forma'!E93-'Histo-Pôles'!H99</f>
        <v>-270.03235414007213</v>
      </c>
      <c r="I99" s="122">
        <f>'Histo-Pôles pro forma'!F93-'Histo-Pôles'!I99</f>
        <v>376.96950333338464</v>
      </c>
      <c r="J99" s="122">
        <v>-342000</v>
      </c>
      <c r="K99" s="122">
        <v>-85000</v>
      </c>
      <c r="L99" s="122">
        <v>-90000</v>
      </c>
      <c r="M99" s="122">
        <v>-88000</v>
      </c>
      <c r="N99" s="122">
        <v>-79000</v>
      </c>
    </row>
    <row r="100" spans="1:14" ht="13.5">
      <c r="A100" s="22" t="s">
        <v>22</v>
      </c>
      <c r="B100" s="141" t="s">
        <v>50</v>
      </c>
      <c r="C100" s="88" t="s">
        <v>2</v>
      </c>
      <c r="D100" s="115" t="s">
        <v>23</v>
      </c>
      <c r="E100" s="117">
        <f>'Histo-Pôles pro forma'!B94-'Histo-Pôles'!E100</f>
        <v>1091.6688233455643</v>
      </c>
      <c r="F100" s="117">
        <f>'Histo-Pôles pro forma'!C94-'Histo-Pôles'!F100</f>
        <v>1197.9264600836905</v>
      </c>
      <c r="G100" s="117">
        <f>'Histo-Pôles pro forma'!D94-'Histo-Pôles'!G100</f>
        <v>546.320108271786</v>
      </c>
      <c r="H100" s="117">
        <f>'Histo-Pôles pro forma'!E94-'Histo-Pôles'!H100</f>
        <v>-1556.6025761076016</v>
      </c>
      <c r="I100" s="117">
        <f>'Histo-Pôles pro forma'!F94-'Histo-Pôles'!I100</f>
        <v>904.0248310971656</v>
      </c>
      <c r="J100" s="117">
        <v>1994000</v>
      </c>
      <c r="K100" s="117">
        <v>357000</v>
      </c>
      <c r="L100" s="117">
        <v>468000</v>
      </c>
      <c r="M100" s="117">
        <v>580000</v>
      </c>
      <c r="N100" s="117">
        <v>589000</v>
      </c>
    </row>
    <row r="101" spans="1:14" ht="13.5">
      <c r="A101" s="22" t="s">
        <v>27</v>
      </c>
      <c r="B101" s="141" t="s">
        <v>50</v>
      </c>
      <c r="C101" s="88" t="s">
        <v>2</v>
      </c>
      <c r="D101" s="121" t="s">
        <v>47</v>
      </c>
      <c r="E101" s="122">
        <f>'Histo-Pôles pro forma'!B95-'Histo-Pôles'!E101</f>
        <v>514.7969138775015</v>
      </c>
      <c r="F101" s="122">
        <f>'Histo-Pôles pro forma'!C95-'Histo-Pôles'!F101</f>
        <v>632.812316666667</v>
      </c>
      <c r="G101" s="122">
        <f>'Histo-Pôles pro forma'!D95-'Histo-Pôles'!G101</f>
        <v>-673.845467579165</v>
      </c>
      <c r="H101" s="122">
        <f>'Histo-Pôles pro forma'!E95-'Histo-Pôles'!H101</f>
        <v>164.3397006616682</v>
      </c>
      <c r="I101" s="122">
        <f>'Histo-Pôles pro forma'!F95-'Histo-Pôles'!I101</f>
        <v>391.4903641283345</v>
      </c>
      <c r="J101" s="122">
        <v>4000</v>
      </c>
      <c r="K101" s="122">
        <v>1000</v>
      </c>
      <c r="L101" s="122">
        <v>0</v>
      </c>
      <c r="M101" s="122">
        <v>1000</v>
      </c>
      <c r="N101" s="122">
        <v>2000</v>
      </c>
    </row>
    <row r="102" spans="1:14" ht="13.5">
      <c r="A102" s="22" t="s">
        <v>28</v>
      </c>
      <c r="B102" s="141" t="s">
        <v>50</v>
      </c>
      <c r="C102" s="88" t="s">
        <v>2</v>
      </c>
      <c r="D102" s="115" t="s">
        <v>29</v>
      </c>
      <c r="E102" s="117">
        <f>'Histo-Pôles pro forma'!B96-'Histo-Pôles'!E102</f>
        <v>1606.4657372231595</v>
      </c>
      <c r="F102" s="117">
        <f>'Histo-Pôles pro forma'!C96-'Histo-Pôles'!F102</f>
        <v>1830.7387767503387</v>
      </c>
      <c r="G102" s="117">
        <f>'Histo-Pôles pro forma'!D96-'Histo-Pôles'!G102</f>
        <v>-127.52535930735758</v>
      </c>
      <c r="H102" s="117">
        <f>'Histo-Pôles pro forma'!E96-'Histo-Pôles'!H102</f>
        <v>-1392.2628754458856</v>
      </c>
      <c r="I102" s="117">
        <f>'Histo-Pôles pro forma'!F96-'Histo-Pôles'!I102</f>
        <v>1295.5151952254819</v>
      </c>
      <c r="J102" s="117">
        <v>1998000</v>
      </c>
      <c r="K102" s="117">
        <v>358000</v>
      </c>
      <c r="L102" s="117">
        <v>468000</v>
      </c>
      <c r="M102" s="117">
        <v>581000</v>
      </c>
      <c r="N102" s="117">
        <v>591000</v>
      </c>
    </row>
    <row r="103" spans="2:14" s="9" customFormat="1" ht="6" customHeight="1">
      <c r="B103" s="140"/>
      <c r="C103" s="6"/>
      <c r="D103" s="17"/>
      <c r="E103" s="131">
        <f>'Histo-Pôles pro forma'!B97-'Histo-Pôles'!E103</f>
        <v>0</v>
      </c>
      <c r="F103" s="131">
        <f>'Histo-Pôles pro forma'!C97-'Histo-Pôles'!F103</f>
        <v>0</v>
      </c>
      <c r="G103" s="131">
        <f>'Histo-Pôles pro forma'!D97-'Histo-Pôles'!G103</f>
        <v>0</v>
      </c>
      <c r="H103" s="131">
        <f>'Histo-Pôles pro forma'!E97-'Histo-Pôles'!H103</f>
        <v>0</v>
      </c>
      <c r="I103" s="131">
        <f>'Histo-Pôles pro forma'!F97-'Histo-Pôles'!I103</f>
        <v>0</v>
      </c>
      <c r="J103" s="131"/>
      <c r="K103" s="131"/>
      <c r="L103" s="131"/>
      <c r="M103" s="131"/>
      <c r="N103" s="131"/>
    </row>
    <row r="104" spans="1:14" ht="13.5">
      <c r="A104" s="26"/>
      <c r="B104" s="141"/>
      <c r="C104" s="116" t="s">
        <v>2</v>
      </c>
      <c r="D104" s="121" t="s">
        <v>94</v>
      </c>
      <c r="E104" s="153">
        <f>'Histo-Pôles pro forma'!B98-'Histo-Pôles'!E104</f>
        <v>0</v>
      </c>
      <c r="F104" s="153">
        <f>'Histo-Pôles pro forma'!C98-'Histo-Pôles'!F104</f>
        <v>0</v>
      </c>
      <c r="G104" s="114">
        <f>'Histo-Pôles pro forma'!D98-'Histo-Pôles'!G104</f>
        <v>0</v>
      </c>
      <c r="H104" s="114">
        <f>'Histo-Pôles pro forma'!E98-'Histo-Pôles'!H104</f>
        <v>0</v>
      </c>
      <c r="I104" s="114">
        <f>'Histo-Pôles pro forma'!F98-'Histo-Pôles'!I104</f>
        <v>0</v>
      </c>
      <c r="J104" s="114">
        <f>'FPN '!J21</f>
        <v>6921517.040345018</v>
      </c>
      <c r="K104" s="114">
        <f>'FPN '!K21</f>
        <v>6921517.040345018</v>
      </c>
      <c r="L104" s="114">
        <f>'FPN '!L21</f>
        <v>6960582.198651346</v>
      </c>
      <c r="M104" s="114">
        <f>'FPN '!M21</f>
        <v>6994936.038832668</v>
      </c>
      <c r="N104" s="153">
        <f>'FPN '!N21</f>
        <v>7015867.018470415</v>
      </c>
    </row>
    <row r="105" spans="3:4" ht="13.5">
      <c r="C105" s="6"/>
      <c r="D105" s="7"/>
    </row>
    <row r="106" spans="4:14" ht="13.5">
      <c r="D106" s="25" t="s">
        <v>91</v>
      </c>
      <c r="E106" s="103">
        <f>2013</f>
        <v>2013</v>
      </c>
      <c r="F106" s="103" t="s">
        <v>188</v>
      </c>
      <c r="G106" s="103" t="s">
        <v>189</v>
      </c>
      <c r="H106" s="103" t="s">
        <v>190</v>
      </c>
      <c r="I106" s="103" t="s">
        <v>191</v>
      </c>
      <c r="J106" s="103">
        <f>2012</f>
        <v>2012</v>
      </c>
      <c r="K106" s="103" t="s">
        <v>115</v>
      </c>
      <c r="L106" s="103" t="s">
        <v>116</v>
      </c>
      <c r="M106" s="103" t="s">
        <v>117</v>
      </c>
      <c r="N106" s="103" t="s">
        <v>118</v>
      </c>
    </row>
    <row r="107" ht="13.5">
      <c r="D107" s="115" t="s">
        <v>160</v>
      </c>
    </row>
    <row r="108" spans="1:14" ht="13.5">
      <c r="A108" s="22" t="s">
        <v>17</v>
      </c>
      <c r="B108" s="138" t="s">
        <v>57</v>
      </c>
      <c r="C108" s="83" t="s">
        <v>82</v>
      </c>
      <c r="D108" s="104" t="s">
        <v>43</v>
      </c>
      <c r="E108" s="117">
        <f>'Histo-Pôles pro forma'!B102-'Histo-Pôles'!E108</f>
        <v>-179.80370486620814</v>
      </c>
      <c r="F108" s="117">
        <f>'Histo-Pôles pro forma'!C102-'Histo-Pôles'!F108</f>
        <v>-715.5474806251004</v>
      </c>
      <c r="G108" s="117">
        <f>'Histo-Pôles pro forma'!D102-'Histo-Pôles'!G108</f>
        <v>56.52416899788659</v>
      </c>
      <c r="H108" s="117">
        <f>'Histo-Pôles pro forma'!E102-'Histo-Pôles'!H108</f>
        <v>-424.85204847261775</v>
      </c>
      <c r="I108" s="117">
        <f>'Histo-Pôles pro forma'!F102-'Histo-Pôles'!I108</f>
        <v>904.0716552331578</v>
      </c>
      <c r="J108" s="113">
        <v>3257000</v>
      </c>
      <c r="K108" s="113">
        <v>821000</v>
      </c>
      <c r="L108" s="113">
        <v>797000</v>
      </c>
      <c r="M108" s="113">
        <v>816000</v>
      </c>
      <c r="N108" s="113">
        <v>823000</v>
      </c>
    </row>
    <row r="109" spans="1:14" ht="13.5">
      <c r="A109" s="22" t="s">
        <v>18</v>
      </c>
      <c r="B109" s="138" t="s">
        <v>57</v>
      </c>
      <c r="C109" s="83" t="s">
        <v>82</v>
      </c>
      <c r="D109" s="89" t="s">
        <v>19</v>
      </c>
      <c r="E109" s="122">
        <f>'Histo-Pôles pro forma'!B103-'Histo-Pôles'!E109</f>
        <v>18.574925859225914</v>
      </c>
      <c r="F109" s="122">
        <f>'Histo-Pôles pro forma'!C103-'Histo-Pôles'!F109</f>
        <v>538.1439704800141</v>
      </c>
      <c r="G109" s="122">
        <f>'Histo-Pôles pro forma'!D103-'Histo-Pôles'!G109</f>
        <v>-726.4527703514905</v>
      </c>
      <c r="H109" s="122">
        <f>'Histo-Pôles pro forma'!E103-'Histo-Pôles'!H109</f>
        <v>954.9521549648489</v>
      </c>
      <c r="I109" s="122">
        <f>'Histo-Pôles pro forma'!F103-'Histo-Pôles'!I109</f>
        <v>-748.0684292340884</v>
      </c>
      <c r="J109" s="122">
        <v>-1777000</v>
      </c>
      <c r="K109" s="122">
        <v>-466000</v>
      </c>
      <c r="L109" s="122">
        <v>-432000</v>
      </c>
      <c r="M109" s="122">
        <v>-441000</v>
      </c>
      <c r="N109" s="122">
        <v>-438000</v>
      </c>
    </row>
    <row r="110" spans="1:14" ht="13.5">
      <c r="A110" s="22" t="s">
        <v>20</v>
      </c>
      <c r="B110" s="138" t="s">
        <v>57</v>
      </c>
      <c r="C110" s="83" t="s">
        <v>82</v>
      </c>
      <c r="D110" s="104" t="s">
        <v>46</v>
      </c>
      <c r="E110" s="117">
        <f>'Histo-Pôles pro forma'!B104-'Histo-Pôles'!E110</f>
        <v>-161.22877900698222</v>
      </c>
      <c r="F110" s="117">
        <f>'Histo-Pôles pro forma'!C104-'Histo-Pôles'!F110</f>
        <v>-177.40351014508633</v>
      </c>
      <c r="G110" s="117">
        <f>'Histo-Pôles pro forma'!D104-'Histo-Pôles'!G110</f>
        <v>-669.9286013536039</v>
      </c>
      <c r="H110" s="117">
        <f>'Histo-Pôles pro forma'!E104-'Histo-Pôles'!H110</f>
        <v>530.1001064922311</v>
      </c>
      <c r="I110" s="117">
        <f>'Histo-Pôles pro forma'!F104-'Histo-Pôles'!I110</f>
        <v>156.0032259990694</v>
      </c>
      <c r="J110" s="117">
        <v>1480000</v>
      </c>
      <c r="K110" s="117">
        <v>355000</v>
      </c>
      <c r="L110" s="117">
        <v>365000</v>
      </c>
      <c r="M110" s="117">
        <v>375000</v>
      </c>
      <c r="N110" s="117">
        <v>385000</v>
      </c>
    </row>
    <row r="111" spans="1:14" ht="13.5">
      <c r="A111" s="22" t="s">
        <v>0</v>
      </c>
      <c r="B111" s="138" t="s">
        <v>57</v>
      </c>
      <c r="C111" s="83" t="s">
        <v>82</v>
      </c>
      <c r="D111" s="89" t="s">
        <v>21</v>
      </c>
      <c r="E111" s="122">
        <f>'Histo-Pôles pro forma'!B105-'Histo-Pôles'!E111</f>
        <v>49.134260000195354</v>
      </c>
      <c r="F111" s="122">
        <f>'Histo-Pôles pro forma'!C105-'Histo-Pôles'!F111</f>
        <v>394.8443221343332</v>
      </c>
      <c r="G111" s="122">
        <f>'Histo-Pôles pro forma'!D105-'Histo-Pôles'!G111</f>
        <v>-465.70762725174427</v>
      </c>
      <c r="H111" s="122">
        <f>'Histo-Pôles pro forma'!E105-'Histo-Pôles'!H111</f>
        <v>-21.11239450535504</v>
      </c>
      <c r="I111" s="122">
        <f>'Histo-Pôles pro forma'!F105-'Histo-Pôles'!I111</f>
        <v>141.10995962284505</v>
      </c>
      <c r="J111" s="122">
        <v>-1205000</v>
      </c>
      <c r="K111" s="122">
        <v>-327000</v>
      </c>
      <c r="L111" s="122">
        <v>-287000</v>
      </c>
      <c r="M111" s="122">
        <v>-295000</v>
      </c>
      <c r="N111" s="122">
        <v>-296000</v>
      </c>
    </row>
    <row r="112" spans="1:14" ht="13.5">
      <c r="A112" s="22" t="s">
        <v>22</v>
      </c>
      <c r="B112" s="138" t="s">
        <v>57</v>
      </c>
      <c r="C112" s="83" t="s">
        <v>82</v>
      </c>
      <c r="D112" s="104" t="s">
        <v>23</v>
      </c>
      <c r="E112" s="117">
        <f>'Histo-Pôles pro forma'!B106-'Histo-Pôles'!E112</f>
        <v>-112.09451900678687</v>
      </c>
      <c r="F112" s="117">
        <f>'Histo-Pôles pro forma'!C106-'Histo-Pôles'!F112</f>
        <v>217.44081198924687</v>
      </c>
      <c r="G112" s="117">
        <f>'Histo-Pôles pro forma'!D106-'Histo-Pôles'!G112</f>
        <v>-1135.6362286053482</v>
      </c>
      <c r="H112" s="117">
        <f>'Histo-Pôles pro forma'!E106-'Histo-Pôles'!H112</f>
        <v>508.9877119868761</v>
      </c>
      <c r="I112" s="117">
        <f>'Histo-Pôles pro forma'!F106-'Histo-Pôles'!I112</f>
        <v>297.11318562191445</v>
      </c>
      <c r="J112" s="117">
        <v>275000</v>
      </c>
      <c r="K112" s="117">
        <v>28000</v>
      </c>
      <c r="L112" s="117">
        <v>78000</v>
      </c>
      <c r="M112" s="117">
        <v>80000</v>
      </c>
      <c r="N112" s="117">
        <v>89000</v>
      </c>
    </row>
    <row r="113" spans="1:14" ht="13.5">
      <c r="A113" s="22" t="s">
        <v>27</v>
      </c>
      <c r="B113" s="138" t="s">
        <v>57</v>
      </c>
      <c r="C113" s="79" t="s">
        <v>82</v>
      </c>
      <c r="D113" s="121" t="s">
        <v>47</v>
      </c>
      <c r="E113" s="122">
        <f>'Histo-Pôles pro forma'!B107-'Histo-Pôles'!E113</f>
        <v>-60.58265695050511</v>
      </c>
      <c r="F113" s="122">
        <f>'Histo-Pôles pro forma'!C107-'Histo-Pôles'!F113</f>
        <v>-231</v>
      </c>
      <c r="G113" s="122">
        <f>'Histo-Pôles pro forma'!D107-'Histo-Pôles'!G113</f>
        <v>200.4869199999999</v>
      </c>
      <c r="H113" s="122">
        <f>'Histo-Pôles pro forma'!E107-'Histo-Pôles'!H113</f>
        <v>-11.06957695050502</v>
      </c>
      <c r="I113" s="122">
        <f>'Histo-Pôles pro forma'!F107-'Histo-Pôles'!I113</f>
        <v>-19</v>
      </c>
      <c r="J113" s="122">
        <v>0</v>
      </c>
      <c r="K113" s="122">
        <v>0</v>
      </c>
      <c r="L113" s="122" t="s">
        <v>192</v>
      </c>
      <c r="M113" s="122" t="s">
        <v>192</v>
      </c>
      <c r="N113" s="122" t="s">
        <v>192</v>
      </c>
    </row>
    <row r="114" spans="1:14" ht="13.5">
      <c r="A114" s="22" t="s">
        <v>28</v>
      </c>
      <c r="B114" s="138" t="s">
        <v>57</v>
      </c>
      <c r="C114" s="83" t="s">
        <v>82</v>
      </c>
      <c r="D114" s="104" t="s">
        <v>48</v>
      </c>
      <c r="E114" s="117">
        <f>'Histo-Pôles pro forma'!B108-'Histo-Pôles'!E114</f>
        <v>-172.6771759573021</v>
      </c>
      <c r="F114" s="117">
        <f>'Histo-Pôles pro forma'!C108-'Histo-Pôles'!F114</f>
        <v>-13.559188010753132</v>
      </c>
      <c r="G114" s="117">
        <f>'Histo-Pôles pro forma'!D108-'Histo-Pôles'!G114</f>
        <v>-935.1493086053524</v>
      </c>
      <c r="H114" s="117">
        <f>'Histo-Pôles pro forma'!E108-'Histo-Pôles'!H114</f>
        <v>497.91813503636513</v>
      </c>
      <c r="I114" s="117">
        <f>'Histo-Pôles pro forma'!F108-'Histo-Pôles'!I114</f>
        <v>278.11318562191445</v>
      </c>
      <c r="J114" s="117">
        <v>275000</v>
      </c>
      <c r="K114" s="117">
        <v>28000</v>
      </c>
      <c r="L114" s="117">
        <v>78000</v>
      </c>
      <c r="M114" s="117">
        <v>80000</v>
      </c>
      <c r="N114" s="117">
        <v>89000</v>
      </c>
    </row>
    <row r="115" spans="1:14" ht="13.5">
      <c r="A115" s="22"/>
      <c r="B115" s="138"/>
      <c r="C115" s="79"/>
      <c r="D115" s="121" t="s">
        <v>80</v>
      </c>
      <c r="E115" s="122">
        <f>'Histo-Pôles pro forma'!B109-'Histo-Pôles'!E115</f>
        <v>316.0453911446966</v>
      </c>
      <c r="F115" s="122">
        <f>'Histo-Pôles pro forma'!C109-'Histo-Pôles'!F115</f>
        <v>604.3700861936086</v>
      </c>
      <c r="G115" s="122">
        <f>'Histo-Pôles pro forma'!D109-'Histo-Pôles'!G115</f>
        <v>169.65745310549391</v>
      </c>
      <c r="H115" s="122">
        <f>'Histo-Pôles pro forma'!E109-'Histo-Pôles'!H115</f>
        <v>359.31569358042907</v>
      </c>
      <c r="I115" s="122">
        <f>'Histo-Pôles pro forma'!F109-'Histo-Pôles'!I115</f>
        <v>-817.2978417344857</v>
      </c>
      <c r="J115" s="122">
        <f>J116-J114</f>
        <v>-19000</v>
      </c>
      <c r="K115" s="122">
        <f>K116-K114</f>
        <v>-4000</v>
      </c>
      <c r="L115" s="122">
        <f>L116-L114</f>
        <v>-5000</v>
      </c>
      <c r="M115" s="122">
        <f>M116-M114</f>
        <v>-5000</v>
      </c>
      <c r="N115" s="122">
        <f>N116-N114</f>
        <v>-5000</v>
      </c>
    </row>
    <row r="116" spans="1:14" ht="13.5">
      <c r="A116" s="22" t="s">
        <v>28</v>
      </c>
      <c r="B116" s="139" t="s">
        <v>59</v>
      </c>
      <c r="C116" s="83" t="s">
        <v>3</v>
      </c>
      <c r="D116" s="104" t="s">
        <v>79</v>
      </c>
      <c r="E116" s="117">
        <f>'Histo-Pôles pro forma'!B110-'Histo-Pôles'!E116</f>
        <v>143.36821518739453</v>
      </c>
      <c r="F116" s="117">
        <f>'Histo-Pôles pro forma'!C110-'Histo-Pôles'!F116</f>
        <v>590.8108981828555</v>
      </c>
      <c r="G116" s="117">
        <f>'Histo-Pôles pro forma'!D110-'Histo-Pôles'!G116</f>
        <v>-765.4918554998585</v>
      </c>
      <c r="H116" s="117">
        <f>'Histo-Pôles pro forma'!E110-'Histo-Pôles'!H116</f>
        <v>857.2338286167942</v>
      </c>
      <c r="I116" s="117">
        <f>'Histo-Pôles pro forma'!F110-'Histo-Pôles'!I116</f>
        <v>-539.1846561125712</v>
      </c>
      <c r="J116" s="113">
        <v>256000</v>
      </c>
      <c r="K116" s="113">
        <v>24000</v>
      </c>
      <c r="L116" s="113">
        <v>73000</v>
      </c>
      <c r="M116" s="113">
        <v>75000</v>
      </c>
      <c r="N116" s="113">
        <v>84000</v>
      </c>
    </row>
    <row r="117" spans="2:14" s="9" customFormat="1" ht="6" customHeight="1">
      <c r="B117" s="140"/>
      <c r="C117" s="6"/>
      <c r="D117" s="17"/>
      <c r="E117" s="131">
        <f>'Histo-Pôles pro forma'!B111-'Histo-Pôles'!E117</f>
        <v>0</v>
      </c>
      <c r="F117" s="131">
        <f>'Histo-Pôles pro forma'!C111-'Histo-Pôles'!F117</f>
        <v>0</v>
      </c>
      <c r="G117" s="131">
        <f>'Histo-Pôles pro forma'!D111-'Histo-Pôles'!G117</f>
        <v>0</v>
      </c>
      <c r="H117" s="131">
        <f>'Histo-Pôles pro forma'!E111-'Histo-Pôles'!H117</f>
        <v>0</v>
      </c>
      <c r="I117" s="131">
        <f>'Histo-Pôles pro forma'!F111-'Histo-Pôles'!I117</f>
        <v>0</v>
      </c>
      <c r="J117" s="131"/>
      <c r="K117" s="131"/>
      <c r="L117" s="131"/>
      <c r="M117" s="131"/>
      <c r="N117" s="131"/>
    </row>
    <row r="118" spans="1:14" ht="13.5">
      <c r="A118" s="26"/>
      <c r="B118" s="138"/>
      <c r="C118" s="82" t="s">
        <v>3</v>
      </c>
      <c r="D118" s="121" t="s">
        <v>94</v>
      </c>
      <c r="E118" s="153">
        <f>'Histo-Pôles pro forma'!B112-'Histo-Pôles'!E118</f>
        <v>0</v>
      </c>
      <c r="F118" s="153">
        <f>'Histo-Pôles pro forma'!C112-'Histo-Pôles'!F118</f>
        <v>0</v>
      </c>
      <c r="G118" s="114">
        <f>'Histo-Pôles pro forma'!D112-'Histo-Pôles'!G118</f>
        <v>0</v>
      </c>
      <c r="H118" s="114">
        <f>'Histo-Pôles pro forma'!E112-'Histo-Pôles'!H118</f>
        <v>0</v>
      </c>
      <c r="I118" s="114">
        <f>'Histo-Pôles pro forma'!F112-'Histo-Pôles'!I118</f>
        <v>0</v>
      </c>
      <c r="J118" s="114">
        <f>'FPN '!J22</f>
        <v>6015386.303823922</v>
      </c>
      <c r="K118" s="114">
        <f>'FPN '!K22</f>
        <v>6015386.303823922</v>
      </c>
      <c r="L118" s="114">
        <f>'FPN '!L22</f>
        <v>6055251.6107489215</v>
      </c>
      <c r="M118" s="114">
        <f>'FPN '!M22</f>
        <v>6116438.492703921</v>
      </c>
      <c r="N118" s="153">
        <f>'FPN '!N22</f>
        <v>6174567.352248921</v>
      </c>
    </row>
    <row r="119" spans="3:4" ht="13.5">
      <c r="C119" s="6"/>
      <c r="D119" s="7"/>
    </row>
    <row r="120" spans="2:14" s="11" customFormat="1" ht="13.5">
      <c r="B120" s="137"/>
      <c r="C120" s="9"/>
      <c r="D120" s="25" t="s">
        <v>91</v>
      </c>
      <c r="E120" s="103">
        <f>2013</f>
        <v>2013</v>
      </c>
      <c r="F120" s="103" t="s">
        <v>188</v>
      </c>
      <c r="G120" s="103" t="s">
        <v>189</v>
      </c>
      <c r="H120" s="103" t="s">
        <v>190</v>
      </c>
      <c r="I120" s="103" t="s">
        <v>191</v>
      </c>
      <c r="J120" s="103">
        <f>2012</f>
        <v>2012</v>
      </c>
      <c r="K120" s="103" t="s">
        <v>115</v>
      </c>
      <c r="L120" s="103" t="s">
        <v>116</v>
      </c>
      <c r="M120" s="103" t="s">
        <v>117</v>
      </c>
      <c r="N120" s="103" t="s">
        <v>118</v>
      </c>
    </row>
    <row r="121" ht="13.5">
      <c r="D121" s="115" t="s">
        <v>96</v>
      </c>
    </row>
    <row r="122" spans="1:14" ht="13.5">
      <c r="A122" s="22" t="s">
        <v>17</v>
      </c>
      <c r="B122" s="139" t="s">
        <v>59</v>
      </c>
      <c r="C122" s="83" t="s">
        <v>3</v>
      </c>
      <c r="D122" s="104" t="s">
        <v>43</v>
      </c>
      <c r="E122" s="117">
        <f>'Histo-Pôles pro forma'!B116-'Histo-Pôles'!E122</f>
        <v>446.741012849845</v>
      </c>
      <c r="F122" s="117">
        <f>'Histo-Pôles pro forma'!C116-'Histo-Pôles'!F122</f>
        <v>642.1471085000085</v>
      </c>
      <c r="G122" s="117">
        <f>'Histo-Pôles pro forma'!D116-'Histo-Pôles'!G122</f>
        <v>-745.9884971103165</v>
      </c>
      <c r="H122" s="117">
        <f>'Histo-Pôles pro forma'!E116-'Histo-Pôles'!H122</f>
        <v>374.30413154524285</v>
      </c>
      <c r="I122" s="117">
        <f>'Histo-Pôles pro forma'!F116-'Histo-Pôles'!I122</f>
        <v>176.2782699149102</v>
      </c>
      <c r="J122" s="113">
        <v>3208000</v>
      </c>
      <c r="K122" s="113">
        <v>809000</v>
      </c>
      <c r="L122" s="113">
        <v>784000</v>
      </c>
      <c r="M122" s="113">
        <v>804000</v>
      </c>
      <c r="N122" s="113">
        <v>811000</v>
      </c>
    </row>
    <row r="123" spans="1:14" ht="13.5">
      <c r="A123" s="22" t="s">
        <v>18</v>
      </c>
      <c r="B123" s="139" t="s">
        <v>59</v>
      </c>
      <c r="C123" s="83" t="s">
        <v>3</v>
      </c>
      <c r="D123" s="89" t="s">
        <v>19</v>
      </c>
      <c r="E123" s="122">
        <f>'Histo-Pôles pro forma'!B117-'Histo-Pôles'!E123</f>
        <v>165.83673870936036</v>
      </c>
      <c r="F123" s="122">
        <f>'Histo-Pôles pro forma'!C117-'Histo-Pôles'!F123</f>
        <v>-149.1658727126778</v>
      </c>
      <c r="G123" s="122">
        <f>'Histo-Pôles pro forma'!D117-'Histo-Pôles'!G123</f>
        <v>132.25086339766858</v>
      </c>
      <c r="H123" s="122">
        <f>'Histo-Pôles pro forma'!E117-'Histo-Pôles'!H123</f>
        <v>536.3769079118501</v>
      </c>
      <c r="I123" s="122">
        <f>'Histo-Pôles pro forma'!F117-'Histo-Pôles'!I123</f>
        <v>-353.62515988759696</v>
      </c>
      <c r="J123" s="122">
        <v>-1748000</v>
      </c>
      <c r="K123" s="122">
        <v>-459000</v>
      </c>
      <c r="L123" s="122">
        <v>-424000</v>
      </c>
      <c r="M123" s="122">
        <v>-434000</v>
      </c>
      <c r="N123" s="122">
        <v>-431000</v>
      </c>
    </row>
    <row r="124" spans="1:14" ht="13.5">
      <c r="A124" s="22" t="s">
        <v>20</v>
      </c>
      <c r="B124" s="139" t="s">
        <v>59</v>
      </c>
      <c r="C124" s="83" t="s">
        <v>3</v>
      </c>
      <c r="D124" s="104" t="s">
        <v>46</v>
      </c>
      <c r="E124" s="117">
        <f>'Histo-Pôles pro forma'!B118-'Histo-Pôles'!E124</f>
        <v>612.5777515592054</v>
      </c>
      <c r="F124" s="117">
        <f>'Histo-Pôles pro forma'!C118-'Histo-Pôles'!F124</f>
        <v>492.98123578733066</v>
      </c>
      <c r="G124" s="117">
        <f>'Histo-Pôles pro forma'!D118-'Histo-Pôles'!G124</f>
        <v>-613.737633712648</v>
      </c>
      <c r="H124" s="117">
        <f>'Histo-Pôles pro forma'!E118-'Histo-Pôles'!H124</f>
        <v>910.681039457093</v>
      </c>
      <c r="I124" s="117">
        <f>'Histo-Pôles pro forma'!F118-'Histo-Pôles'!I124</f>
        <v>-177.34688997268677</v>
      </c>
      <c r="J124" s="117">
        <v>1460000</v>
      </c>
      <c r="K124" s="117">
        <v>350000</v>
      </c>
      <c r="L124" s="117">
        <v>360000</v>
      </c>
      <c r="M124" s="117">
        <v>370000</v>
      </c>
      <c r="N124" s="117">
        <v>380000</v>
      </c>
    </row>
    <row r="125" spans="1:14" ht="13.5">
      <c r="A125" s="22" t="s">
        <v>0</v>
      </c>
      <c r="B125" s="139" t="s">
        <v>59</v>
      </c>
      <c r="C125" s="83" t="s">
        <v>3</v>
      </c>
      <c r="D125" s="89" t="s">
        <v>21</v>
      </c>
      <c r="E125" s="122">
        <f>'Histo-Pôles pro forma'!B119-'Histo-Pôles'!E125</f>
        <v>-408.6268794212956</v>
      </c>
      <c r="F125" s="122">
        <f>'Histo-Pôles pro forma'!C119-'Histo-Pôles'!F125</f>
        <v>328.8296623955248</v>
      </c>
      <c r="G125" s="122">
        <f>'Histo-Pôles pro forma'!D119-'Histo-Pôles'!G125</f>
        <v>-352.2411417872063</v>
      </c>
      <c r="H125" s="122">
        <f>'Histo-Pôles pro forma'!E119-'Histo-Pôles'!H125</f>
        <v>-42.37763388978783</v>
      </c>
      <c r="I125" s="122">
        <f>'Histo-Pôles pro forma'!F119-'Histo-Pôles'!I125</f>
        <v>-342.8377661398845</v>
      </c>
      <c r="J125" s="122">
        <v>-1204000</v>
      </c>
      <c r="K125" s="122">
        <v>-326000</v>
      </c>
      <c r="L125" s="122">
        <v>-287000</v>
      </c>
      <c r="M125" s="122">
        <v>-295000</v>
      </c>
      <c r="N125" s="122">
        <v>-296000</v>
      </c>
    </row>
    <row r="126" spans="1:14" ht="13.5">
      <c r="A126" s="22" t="s">
        <v>22</v>
      </c>
      <c r="B126" s="139" t="s">
        <v>59</v>
      </c>
      <c r="C126" s="83" t="s">
        <v>3</v>
      </c>
      <c r="D126" s="104" t="s">
        <v>23</v>
      </c>
      <c r="E126" s="117">
        <f>'Histo-Pôles pro forma'!B120-'Histo-Pôles'!E126</f>
        <v>203.95087213790976</v>
      </c>
      <c r="F126" s="117">
        <f>'Histo-Pôles pro forma'!C120-'Histo-Pôles'!F126</f>
        <v>821.8108981828555</v>
      </c>
      <c r="G126" s="117">
        <f>'Histo-Pôles pro forma'!D120-'Histo-Pôles'!G126</f>
        <v>-965.9787754998542</v>
      </c>
      <c r="H126" s="117">
        <f>'Histo-Pôles pro forma'!E120-'Histo-Pôles'!H126</f>
        <v>868.3034055673052</v>
      </c>
      <c r="I126" s="117">
        <f>'Histo-Pôles pro forma'!F120-'Histo-Pôles'!I126</f>
        <v>-520.1846561125712</v>
      </c>
      <c r="J126" s="117">
        <v>256000</v>
      </c>
      <c r="K126" s="117">
        <v>24000</v>
      </c>
      <c r="L126" s="117">
        <v>73000</v>
      </c>
      <c r="M126" s="117">
        <v>75000</v>
      </c>
      <c r="N126" s="117">
        <v>84000</v>
      </c>
    </row>
    <row r="127" spans="1:14" ht="13.5">
      <c r="A127" s="22" t="s">
        <v>27</v>
      </c>
      <c r="B127" s="139" t="s">
        <v>59</v>
      </c>
      <c r="C127" s="79" t="s">
        <v>3</v>
      </c>
      <c r="D127" s="121" t="s">
        <v>47</v>
      </c>
      <c r="E127" s="122">
        <f>'Histo-Pôles pro forma'!B121-'Histo-Pôles'!E127</f>
        <v>-60.58265695050511</v>
      </c>
      <c r="F127" s="122">
        <f>'Histo-Pôles pro forma'!C121-'Histo-Pôles'!F127</f>
        <v>-231</v>
      </c>
      <c r="G127" s="122">
        <f>'Histo-Pôles pro forma'!D121-'Histo-Pôles'!G127</f>
        <v>200.4869199999999</v>
      </c>
      <c r="H127" s="122">
        <f>'Histo-Pôles pro forma'!E121-'Histo-Pôles'!H127</f>
        <v>-11.06957695050502</v>
      </c>
      <c r="I127" s="122">
        <f>'Histo-Pôles pro forma'!F121-'Histo-Pôles'!I127</f>
        <v>-19</v>
      </c>
      <c r="J127" s="122">
        <v>0</v>
      </c>
      <c r="K127" s="122">
        <v>0</v>
      </c>
      <c r="L127" s="122" t="s">
        <v>192</v>
      </c>
      <c r="M127" s="122" t="s">
        <v>192</v>
      </c>
      <c r="N127" s="122" t="s">
        <v>192</v>
      </c>
    </row>
    <row r="128" spans="1:14" ht="13.5">
      <c r="A128" s="22" t="s">
        <v>28</v>
      </c>
      <c r="B128" s="139" t="s">
        <v>59</v>
      </c>
      <c r="C128" s="83" t="s">
        <v>3</v>
      </c>
      <c r="D128" s="104" t="s">
        <v>29</v>
      </c>
      <c r="E128" s="117">
        <f>'Histo-Pôles pro forma'!B122-'Histo-Pôles'!E128</f>
        <v>143.36821518739453</v>
      </c>
      <c r="F128" s="117">
        <f>'Histo-Pôles pro forma'!C122-'Histo-Pôles'!F128</f>
        <v>590.8108981828555</v>
      </c>
      <c r="G128" s="117">
        <f>'Histo-Pôles pro forma'!D122-'Histo-Pôles'!G128</f>
        <v>-765.4918554998585</v>
      </c>
      <c r="H128" s="117">
        <f>'Histo-Pôles pro forma'!E122-'Histo-Pôles'!H128</f>
        <v>857.2338286167942</v>
      </c>
      <c r="I128" s="117">
        <f>'Histo-Pôles pro forma'!F122-'Histo-Pôles'!I128</f>
        <v>-539.1846561125712</v>
      </c>
      <c r="J128" s="117">
        <v>256000</v>
      </c>
      <c r="K128" s="117">
        <v>24000</v>
      </c>
      <c r="L128" s="117">
        <v>73000</v>
      </c>
      <c r="M128" s="117">
        <v>75000</v>
      </c>
      <c r="N128" s="117">
        <v>84000</v>
      </c>
    </row>
    <row r="129" spans="2:14" s="9" customFormat="1" ht="6" customHeight="1">
      <c r="B129" s="140"/>
      <c r="C129" s="6"/>
      <c r="D129" s="17"/>
      <c r="E129" s="131">
        <f>'Histo-Pôles pro forma'!B123-'Histo-Pôles'!E129</f>
        <v>0</v>
      </c>
      <c r="F129" s="131">
        <f>'Histo-Pôles pro forma'!C123-'Histo-Pôles'!F129</f>
        <v>0</v>
      </c>
      <c r="G129" s="131">
        <f>'Histo-Pôles pro forma'!D123-'Histo-Pôles'!G129</f>
        <v>0</v>
      </c>
      <c r="H129" s="131">
        <f>'Histo-Pôles pro forma'!E123-'Histo-Pôles'!H129</f>
        <v>0</v>
      </c>
      <c r="I129" s="131">
        <f>'Histo-Pôles pro forma'!F123-'Histo-Pôles'!I129</f>
        <v>0</v>
      </c>
      <c r="J129" s="131"/>
      <c r="K129" s="131"/>
      <c r="L129" s="131"/>
      <c r="M129" s="131"/>
      <c r="N129" s="131"/>
    </row>
    <row r="130" spans="3:14" ht="13.5">
      <c r="C130" s="116" t="s">
        <v>3</v>
      </c>
      <c r="D130" s="121" t="s">
        <v>94</v>
      </c>
      <c r="E130" s="153">
        <f>'Histo-Pôles pro forma'!B124-'Histo-Pôles'!E130</f>
        <v>0</v>
      </c>
      <c r="F130" s="153">
        <f>'Histo-Pôles pro forma'!C124-'Histo-Pôles'!F130</f>
        <v>0</v>
      </c>
      <c r="G130" s="114">
        <f>'Histo-Pôles pro forma'!D124-'Histo-Pôles'!G130</f>
        <v>0</v>
      </c>
      <c r="H130" s="114">
        <f>'Histo-Pôles pro forma'!E124-'Histo-Pôles'!H130</f>
        <v>0</v>
      </c>
      <c r="I130" s="114">
        <f>'Histo-Pôles pro forma'!F124-'Histo-Pôles'!I130</f>
        <v>0</v>
      </c>
      <c r="J130" s="114">
        <f>'FPN '!J22</f>
        <v>6015386.303823922</v>
      </c>
      <c r="K130" s="114">
        <f>'FPN '!K22</f>
        <v>6015386.303823922</v>
      </c>
      <c r="L130" s="114">
        <f>'FPN '!L22</f>
        <v>6055251.6107489215</v>
      </c>
      <c r="M130" s="114">
        <f>'FPN '!M22</f>
        <v>6116438.492703921</v>
      </c>
      <c r="N130" s="153">
        <f>'FPN '!N22</f>
        <v>6174567.352248921</v>
      </c>
    </row>
    <row r="131" spans="3:4" ht="13.5">
      <c r="C131" s="6"/>
      <c r="D131" s="7"/>
    </row>
    <row r="132" spans="2:14" s="9" customFormat="1" ht="13.5">
      <c r="B132" s="142"/>
      <c r="D132" s="25" t="s">
        <v>91</v>
      </c>
      <c r="E132" s="103">
        <f>2013</f>
        <v>2013</v>
      </c>
      <c r="F132" s="103" t="s">
        <v>188</v>
      </c>
      <c r="G132" s="103" t="s">
        <v>189</v>
      </c>
      <c r="H132" s="103" t="s">
        <v>190</v>
      </c>
      <c r="I132" s="103" t="s">
        <v>191</v>
      </c>
      <c r="J132" s="103">
        <f>2012</f>
        <v>2012</v>
      </c>
      <c r="K132" s="103" t="s">
        <v>115</v>
      </c>
      <c r="L132" s="103" t="s">
        <v>116</v>
      </c>
      <c r="M132" s="103" t="s">
        <v>117</v>
      </c>
      <c r="N132" s="103" t="s">
        <v>118</v>
      </c>
    </row>
    <row r="133" ht="13.5">
      <c r="D133" s="115" t="s">
        <v>159</v>
      </c>
    </row>
    <row r="134" spans="1:14" ht="13.5">
      <c r="A134" s="86" t="s">
        <v>17</v>
      </c>
      <c r="B134" s="135" t="s">
        <v>58</v>
      </c>
      <c r="C134" s="86" t="s">
        <v>124</v>
      </c>
      <c r="D134" s="104" t="s">
        <v>43</v>
      </c>
      <c r="E134" s="117">
        <f>'Histo-Pôles pro forma'!B128-'Histo-Pôles'!E134</f>
        <v>459.3635435020551</v>
      </c>
      <c r="F134" s="117">
        <f>'Histo-Pôles pro forma'!C128-'Histo-Pôles'!F134</f>
        <v>1146.506975390599</v>
      </c>
      <c r="G134" s="117">
        <f>'Histo-Pôles pro forma'!D128-'Histo-Pôles'!G134</f>
        <v>-631.745221984922</v>
      </c>
      <c r="H134" s="117">
        <f>'Histo-Pôles pro forma'!E128-'Histo-Pôles'!H134</f>
        <v>79.35506042744964</v>
      </c>
      <c r="I134" s="117">
        <f>'Histo-Pôles pro forma'!F128-'Histo-Pôles'!I134</f>
        <v>-134.7532703311881</v>
      </c>
      <c r="J134" s="113">
        <v>3353000</v>
      </c>
      <c r="K134" s="113">
        <v>829000</v>
      </c>
      <c r="L134" s="113">
        <v>842000</v>
      </c>
      <c r="M134" s="113">
        <v>844000</v>
      </c>
      <c r="N134" s="113">
        <v>838000</v>
      </c>
    </row>
    <row r="135" spans="1:14" ht="13.5">
      <c r="A135" s="86" t="s">
        <v>18</v>
      </c>
      <c r="B135" s="135" t="s">
        <v>58</v>
      </c>
      <c r="C135" s="86" t="s">
        <v>124</v>
      </c>
      <c r="D135" s="89" t="s">
        <v>19</v>
      </c>
      <c r="E135" s="122">
        <f>'Histo-Pôles pro forma'!B129-'Histo-Pôles'!E135</f>
        <v>180.9106125063263</v>
      </c>
      <c r="F135" s="122">
        <f>'Histo-Pôles pro forma'!C129-'Histo-Pôles'!F135</f>
        <v>105.5377664056141</v>
      </c>
      <c r="G135" s="122">
        <f>'Histo-Pôles pro forma'!D129-'Histo-Pôles'!G135</f>
        <v>-82.57612408627756</v>
      </c>
      <c r="H135" s="122">
        <f>'Histo-Pôles pro forma'!E129-'Histo-Pôles'!H135</f>
        <v>-504.44645043928176</v>
      </c>
      <c r="I135" s="122">
        <f>'Histo-Pôles pro forma'!F129-'Histo-Pôles'!I135</f>
        <v>662.3954206261551</v>
      </c>
      <c r="J135" s="122">
        <v>-2447000</v>
      </c>
      <c r="K135" s="122">
        <v>-617000</v>
      </c>
      <c r="L135" s="122">
        <v>-611000</v>
      </c>
      <c r="M135" s="122">
        <v>-621000</v>
      </c>
      <c r="N135" s="122">
        <v>-598000</v>
      </c>
    </row>
    <row r="136" spans="1:14" ht="13.5">
      <c r="A136" s="86" t="s">
        <v>20</v>
      </c>
      <c r="B136" s="135" t="s">
        <v>58</v>
      </c>
      <c r="C136" s="86" t="s">
        <v>124</v>
      </c>
      <c r="D136" s="104" t="s">
        <v>46</v>
      </c>
      <c r="E136" s="117">
        <f>'Histo-Pôles pro forma'!B130-'Histo-Pôles'!E136</f>
        <v>640.2741560083814</v>
      </c>
      <c r="F136" s="117">
        <f>'Histo-Pôles pro forma'!C130-'Histo-Pôles'!F136</f>
        <v>1252.0447417962132</v>
      </c>
      <c r="G136" s="117">
        <f>'Histo-Pôles pro forma'!D130-'Histo-Pôles'!G136</f>
        <v>-714.3213460711995</v>
      </c>
      <c r="H136" s="117">
        <f>'Histo-Pôles pro forma'!E130-'Histo-Pôles'!H136</f>
        <v>-425.0913900118321</v>
      </c>
      <c r="I136" s="117">
        <f>'Histo-Pôles pro forma'!F130-'Histo-Pôles'!I136</f>
        <v>527.642150294967</v>
      </c>
      <c r="J136" s="117">
        <v>906000</v>
      </c>
      <c r="K136" s="117">
        <v>212000</v>
      </c>
      <c r="L136" s="117">
        <v>231000</v>
      </c>
      <c r="M136" s="117">
        <v>223000</v>
      </c>
      <c r="N136" s="117">
        <v>240000</v>
      </c>
    </row>
    <row r="137" spans="1:14" ht="13.5">
      <c r="A137" s="86" t="s">
        <v>0</v>
      </c>
      <c r="B137" s="135" t="s">
        <v>58</v>
      </c>
      <c r="C137" s="86" t="s">
        <v>124</v>
      </c>
      <c r="D137" s="89" t="s">
        <v>21</v>
      </c>
      <c r="E137" s="122">
        <f>'Histo-Pôles pro forma'!B131-'Histo-Pôles'!E137</f>
        <v>415.7594736565079</v>
      </c>
      <c r="F137" s="122">
        <f>'Histo-Pôles pro forma'!C131-'Histo-Pôles'!F137</f>
        <v>17.684508901758818</v>
      </c>
      <c r="G137" s="122">
        <f>'Histo-Pôles pro forma'!D131-'Histo-Pôles'!G137</f>
        <v>1183.7080660592765</v>
      </c>
      <c r="H137" s="122">
        <f>'Histo-Pôles pro forma'!E131-'Histo-Pôles'!H137</f>
        <v>-49.41514645682764</v>
      </c>
      <c r="I137" s="122">
        <f>'Histo-Pôles pro forma'!F131-'Histo-Pôles'!I137</f>
        <v>-736.217954847707</v>
      </c>
      <c r="J137" s="122">
        <v>-144000</v>
      </c>
      <c r="K137" s="122">
        <v>-49000</v>
      </c>
      <c r="L137" s="122">
        <v>-31000</v>
      </c>
      <c r="M137" s="122">
        <v>-43000</v>
      </c>
      <c r="N137" s="122">
        <v>-21000</v>
      </c>
    </row>
    <row r="138" spans="1:14" ht="13.5">
      <c r="A138" s="86" t="s">
        <v>22</v>
      </c>
      <c r="B138" s="135" t="s">
        <v>58</v>
      </c>
      <c r="C138" s="86" t="s">
        <v>124</v>
      </c>
      <c r="D138" s="104" t="s">
        <v>23</v>
      </c>
      <c r="E138" s="117">
        <f>'Histo-Pôles pro forma'!B132-'Histo-Pôles'!E138</f>
        <v>1056.0336296649184</v>
      </c>
      <c r="F138" s="117">
        <f>'Histo-Pôles pro forma'!C132-'Histo-Pôles'!F138</f>
        <v>1269.729250697972</v>
      </c>
      <c r="G138" s="117">
        <f>'Histo-Pôles pro forma'!D132-'Histo-Pôles'!G138</f>
        <v>469.38671998807695</v>
      </c>
      <c r="H138" s="117">
        <f>'Histo-Pôles pro forma'!E132-'Histo-Pôles'!H138</f>
        <v>-474.50653646865976</v>
      </c>
      <c r="I138" s="117">
        <f>'Histo-Pôles pro forma'!F132-'Histo-Pôles'!I138</f>
        <v>-208.57580455273273</v>
      </c>
      <c r="J138" s="117">
        <v>762000</v>
      </c>
      <c r="K138" s="117">
        <v>163000</v>
      </c>
      <c r="L138" s="117">
        <v>200000</v>
      </c>
      <c r="M138" s="117">
        <v>180000</v>
      </c>
      <c r="N138" s="117">
        <v>219000</v>
      </c>
    </row>
    <row r="139" spans="1:14" ht="13.5">
      <c r="A139" s="26" t="s">
        <v>24</v>
      </c>
      <c r="B139" s="135" t="s">
        <v>58</v>
      </c>
      <c r="C139" s="88" t="s">
        <v>124</v>
      </c>
      <c r="D139" s="121" t="s">
        <v>81</v>
      </c>
      <c r="E139" s="122">
        <f>'Histo-Pôles pro forma'!B133-'Histo-Pôles'!E139</f>
        <v>-73.35697850288852</v>
      </c>
      <c r="F139" s="122">
        <f>'Histo-Pôles pro forma'!C133-'Histo-Pôles'!F139</f>
        <v>-589.7071377992363</v>
      </c>
      <c r="G139" s="122">
        <f>'Histo-Pôles pro forma'!D133-'Histo-Pôles'!G139</f>
        <v>347.7167195925708</v>
      </c>
      <c r="H139" s="122">
        <f>'Histo-Pôles pro forma'!E133-'Histo-Pôles'!H139</f>
        <v>584.6379303611775</v>
      </c>
      <c r="I139" s="122">
        <f>'Histo-Pôles pro forma'!F133-'Histo-Pôles'!I139</f>
        <v>-416.00449065739986</v>
      </c>
      <c r="J139" s="122">
        <v>4000</v>
      </c>
      <c r="K139" s="122">
        <v>0</v>
      </c>
      <c r="L139" s="122">
        <v>2000</v>
      </c>
      <c r="M139" s="122">
        <v>1000</v>
      </c>
      <c r="N139" s="122">
        <v>1000</v>
      </c>
    </row>
    <row r="140" spans="1:14" ht="13.5">
      <c r="A140" s="26" t="s">
        <v>25</v>
      </c>
      <c r="B140" s="135" t="s">
        <v>58</v>
      </c>
      <c r="C140" s="86" t="s">
        <v>124</v>
      </c>
      <c r="D140" s="89" t="s">
        <v>26</v>
      </c>
      <c r="E140" s="122">
        <f>'Histo-Pôles pro forma'!B134-'Histo-Pôles'!E140</f>
        <v>-459.6312630876928</v>
      </c>
      <c r="F140" s="122">
        <f>'Histo-Pôles pro forma'!C134-'Histo-Pôles'!F140</f>
        <v>-251.08567503981635</v>
      </c>
      <c r="G140" s="122">
        <f>'Histo-Pôles pro forma'!D134-'Histo-Pôles'!G140</f>
        <v>181.78568386717166</v>
      </c>
      <c r="H140" s="122">
        <f>'Histo-Pôles pro forma'!E134-'Histo-Pôles'!H140</f>
        <v>-889.4947019150495</v>
      </c>
      <c r="I140" s="122">
        <f>'Histo-Pôles pro forma'!F134-'Histo-Pôles'!I140</f>
        <v>499.1634300000015</v>
      </c>
      <c r="J140" s="122">
        <v>-3000</v>
      </c>
      <c r="K140" s="122">
        <v>0</v>
      </c>
      <c r="L140" s="122">
        <v>-1000</v>
      </c>
      <c r="M140" s="122">
        <v>-3000</v>
      </c>
      <c r="N140" s="122">
        <v>1000</v>
      </c>
    </row>
    <row r="141" spans="1:14" ht="13.5">
      <c r="A141" s="86" t="s">
        <v>28</v>
      </c>
      <c r="B141" s="135" t="s">
        <v>58</v>
      </c>
      <c r="C141" s="86" t="s">
        <v>124</v>
      </c>
      <c r="D141" s="104" t="s">
        <v>48</v>
      </c>
      <c r="E141" s="117">
        <f>'Histo-Pôles pro forma'!B135-'Histo-Pôles'!E141</f>
        <v>523.0453880743589</v>
      </c>
      <c r="F141" s="117">
        <f>'Histo-Pôles pro forma'!C135-'Histo-Pôles'!F141</f>
        <v>428.9364378589089</v>
      </c>
      <c r="G141" s="117">
        <f>'Histo-Pôles pro forma'!D135-'Histo-Pôles'!G141</f>
        <v>998.8891234478215</v>
      </c>
      <c r="H141" s="117">
        <f>'Histo-Pôles pro forma'!E135-'Histo-Pôles'!H141</f>
        <v>-779.3633080225263</v>
      </c>
      <c r="I141" s="117">
        <f>'Histo-Pôles pro forma'!F135-'Histo-Pôles'!I141</f>
        <v>-125.41686521013617</v>
      </c>
      <c r="J141" s="117">
        <v>763000</v>
      </c>
      <c r="K141" s="117">
        <v>163000</v>
      </c>
      <c r="L141" s="117">
        <v>201000</v>
      </c>
      <c r="M141" s="117">
        <v>178000</v>
      </c>
      <c r="N141" s="117">
        <v>221000</v>
      </c>
    </row>
    <row r="142" spans="2:14" ht="13.5">
      <c r="B142" s="135"/>
      <c r="C142" s="6"/>
      <c r="D142" s="121" t="s">
        <v>80</v>
      </c>
      <c r="E142" s="122">
        <f>'Histo-Pôles pro forma'!B136-'Histo-Pôles'!E142</f>
        <v>-1643.3766101634828</v>
      </c>
      <c r="F142" s="122">
        <f>'Histo-Pôles pro forma'!C136-'Histo-Pôles'!F142</f>
        <v>-2929.9708940917917</v>
      </c>
      <c r="G142" s="122">
        <f>'Histo-Pôles pro forma'!D136-'Histo-Pôles'!G142</f>
        <v>1207.1308457566192</v>
      </c>
      <c r="H142" s="122">
        <f>'Histo-Pôles pro forma'!E136-'Histo-Pôles'!H142</f>
        <v>300.54065026831813</v>
      </c>
      <c r="I142" s="122">
        <f>'Histo-Pôles pro forma'!F136-'Histo-Pôles'!I142</f>
        <v>-221.07721209721058</v>
      </c>
      <c r="J142" s="122">
        <f>J143-J141</f>
        <v>-66000</v>
      </c>
      <c r="K142" s="122">
        <f>K143-K141</f>
        <v>-19000</v>
      </c>
      <c r="L142" s="122">
        <f>L143-L141</f>
        <v>-14000</v>
      </c>
      <c r="M142" s="122">
        <f>M143-M141</f>
        <v>-17000</v>
      </c>
      <c r="N142" s="122">
        <f>N143-N141</f>
        <v>-16000</v>
      </c>
    </row>
    <row r="143" spans="1:14" ht="13.5">
      <c r="A143" s="86" t="s">
        <v>28</v>
      </c>
      <c r="B143" s="135" t="s">
        <v>127</v>
      </c>
      <c r="C143" s="88" t="s">
        <v>125</v>
      </c>
      <c r="D143" s="104" t="s">
        <v>164</v>
      </c>
      <c r="E143" s="117">
        <f>'Histo-Pôles pro forma'!B137-'Histo-Pôles'!E143</f>
        <v>-1120.331222089124</v>
      </c>
      <c r="F143" s="117">
        <f>'Histo-Pôles pro forma'!C137-'Histo-Pôles'!F143</f>
        <v>-2501.034456232883</v>
      </c>
      <c r="G143" s="117">
        <f>'Histo-Pôles pro forma'!D137-'Histo-Pôles'!G143</f>
        <v>2206.0199692044407</v>
      </c>
      <c r="H143" s="117">
        <f>'Histo-Pôles pro forma'!E137-'Histo-Pôles'!H143</f>
        <v>-478.8226577542082</v>
      </c>
      <c r="I143" s="117">
        <f>'Histo-Pôles pro forma'!F137-'Histo-Pôles'!I143</f>
        <v>-346.49407730734674</v>
      </c>
      <c r="J143" s="113">
        <v>697000</v>
      </c>
      <c r="K143" s="113">
        <v>144000</v>
      </c>
      <c r="L143" s="113">
        <v>187000</v>
      </c>
      <c r="M143" s="113">
        <v>161000</v>
      </c>
      <c r="N143" s="113">
        <v>205000</v>
      </c>
    </row>
    <row r="144" spans="2:14" s="9" customFormat="1" ht="6" customHeight="1">
      <c r="B144" s="140"/>
      <c r="C144" s="6"/>
      <c r="D144" s="17"/>
      <c r="E144" s="131">
        <f>'Histo-Pôles pro forma'!B138-'Histo-Pôles'!E144</f>
        <v>0</v>
      </c>
      <c r="F144" s="131">
        <f>'Histo-Pôles pro forma'!C138-'Histo-Pôles'!F144</f>
        <v>0</v>
      </c>
      <c r="G144" s="131">
        <f>'Histo-Pôles pro forma'!D138-'Histo-Pôles'!G144</f>
        <v>0</v>
      </c>
      <c r="H144" s="131">
        <f>'Histo-Pôles pro forma'!E138-'Histo-Pôles'!H144</f>
        <v>0</v>
      </c>
      <c r="I144" s="131">
        <f>'Histo-Pôles pro forma'!F138-'Histo-Pôles'!I144</f>
        <v>0</v>
      </c>
      <c r="J144" s="131"/>
      <c r="K144" s="131"/>
      <c r="L144" s="131"/>
      <c r="M144" s="131"/>
      <c r="N144" s="131"/>
    </row>
    <row r="145" spans="1:14" ht="13.5">
      <c r="A145" s="9"/>
      <c r="C145" s="116" t="s">
        <v>125</v>
      </c>
      <c r="D145" s="121" t="s">
        <v>94</v>
      </c>
      <c r="E145" s="153">
        <f>'Histo-Pôles pro forma'!B139-'Histo-Pôles'!E145</f>
        <v>0</v>
      </c>
      <c r="F145" s="153">
        <f>'Histo-Pôles pro forma'!C139-'Histo-Pôles'!F145</f>
        <v>0</v>
      </c>
      <c r="G145" s="114">
        <f>'Histo-Pôles pro forma'!D139-'Histo-Pôles'!G145</f>
        <v>0</v>
      </c>
      <c r="H145" s="114">
        <f>'Histo-Pôles pro forma'!E139-'Histo-Pôles'!H145</f>
        <v>0</v>
      </c>
      <c r="I145" s="114">
        <f>'Histo-Pôles pro forma'!F139-'Histo-Pôles'!I145</f>
        <v>0</v>
      </c>
      <c r="J145" s="114">
        <f>'FPN '!J23</f>
        <v>3290890.5530225</v>
      </c>
      <c r="K145" s="114">
        <f>'FPN '!K23</f>
        <v>3290890.5530225</v>
      </c>
      <c r="L145" s="114">
        <f>'FPN '!L23</f>
        <v>3316755.1887000003</v>
      </c>
      <c r="M145" s="114">
        <f>'FPN '!M23</f>
        <v>3335834.0648600003</v>
      </c>
      <c r="N145" s="153">
        <f>'FPN '!N23</f>
        <v>3415180.1419399995</v>
      </c>
    </row>
    <row r="146" spans="3:4" ht="13.5">
      <c r="C146" s="6"/>
      <c r="D146" s="7"/>
    </row>
    <row r="147" spans="2:14" s="9" customFormat="1" ht="13.5">
      <c r="B147" s="142"/>
      <c r="D147" s="25" t="s">
        <v>91</v>
      </c>
      <c r="E147" s="103">
        <f>2013</f>
        <v>2013</v>
      </c>
      <c r="F147" s="103" t="s">
        <v>188</v>
      </c>
      <c r="G147" s="103" t="s">
        <v>189</v>
      </c>
      <c r="H147" s="103" t="s">
        <v>190</v>
      </c>
      <c r="I147" s="103" t="s">
        <v>191</v>
      </c>
      <c r="J147" s="103">
        <f>2012</f>
        <v>2012</v>
      </c>
      <c r="K147" s="103" t="s">
        <v>115</v>
      </c>
      <c r="L147" s="103" t="s">
        <v>116</v>
      </c>
      <c r="M147" s="103" t="s">
        <v>117</v>
      </c>
      <c r="N147" s="103" t="s">
        <v>118</v>
      </c>
    </row>
    <row r="148" ht="13.5">
      <c r="D148" s="115" t="s">
        <v>123</v>
      </c>
    </row>
    <row r="149" spans="1:14" ht="13.5">
      <c r="A149" s="22" t="s">
        <v>17</v>
      </c>
      <c r="B149" s="135" t="s">
        <v>127</v>
      </c>
      <c r="C149" s="86" t="s">
        <v>126</v>
      </c>
      <c r="D149" s="104" t="s">
        <v>43</v>
      </c>
      <c r="E149" s="117">
        <f>'Histo-Pôles pro forma'!B143-'Histo-Pôles'!E149</f>
        <v>-577.5758597902022</v>
      </c>
      <c r="F149" s="117">
        <f>'Histo-Pôles pro forma'!C143-'Histo-Pôles'!F149</f>
        <v>-832.7834293164779</v>
      </c>
      <c r="G149" s="117">
        <f>'Histo-Pôles pro forma'!D143-'Histo-Pôles'!G149</f>
        <v>100.46969540521968</v>
      </c>
      <c r="H149" s="117">
        <f>'Histo-Pôles pro forma'!E143-'Histo-Pôles'!H149</f>
        <v>-50.262906788964756</v>
      </c>
      <c r="I149" s="117">
        <f>'Histo-Pôles pro forma'!F143-'Histo-Pôles'!I149</f>
        <v>205.00078090943862</v>
      </c>
      <c r="J149" s="113">
        <v>3202000</v>
      </c>
      <c r="K149" s="113">
        <v>789000</v>
      </c>
      <c r="L149" s="113">
        <v>807000</v>
      </c>
      <c r="M149" s="113">
        <v>804000</v>
      </c>
      <c r="N149" s="113">
        <v>802000</v>
      </c>
    </row>
    <row r="150" spans="1:14" ht="13.5">
      <c r="A150" s="22" t="s">
        <v>18</v>
      </c>
      <c r="B150" s="135" t="s">
        <v>127</v>
      </c>
      <c r="C150" s="86" t="s">
        <v>126</v>
      </c>
      <c r="D150" s="89" t="s">
        <v>19</v>
      </c>
      <c r="E150" s="122">
        <f>'Histo-Pôles pro forma'!B144-'Histo-Pôles'!E150</f>
        <v>-28.8253126218915</v>
      </c>
      <c r="F150" s="122">
        <f>'Histo-Pôles pro forma'!C144-'Histo-Pôles'!F150</f>
        <v>-68.93530308792833</v>
      </c>
      <c r="G150" s="122">
        <f>'Histo-Pôles pro forma'!D144-'Histo-Pôles'!G150</f>
        <v>8.849090621457435</v>
      </c>
      <c r="H150" s="122">
        <f>'Histo-Pôles pro forma'!E144-'Histo-Pôles'!H150</f>
        <v>-235.74495064397343</v>
      </c>
      <c r="I150" s="122">
        <f>'Histo-Pôles pro forma'!F144-'Histo-Pôles'!I150</f>
        <v>267.00585048832</v>
      </c>
      <c r="J150" s="122">
        <v>-2364000</v>
      </c>
      <c r="K150" s="122">
        <v>-595000</v>
      </c>
      <c r="L150" s="122">
        <v>-591000</v>
      </c>
      <c r="M150" s="122">
        <v>-599000</v>
      </c>
      <c r="N150" s="122">
        <v>-579000</v>
      </c>
    </row>
    <row r="151" spans="1:14" ht="13.5">
      <c r="A151" s="22" t="s">
        <v>20</v>
      </c>
      <c r="B151" s="135" t="s">
        <v>127</v>
      </c>
      <c r="C151" s="86" t="s">
        <v>126</v>
      </c>
      <c r="D151" s="104" t="s">
        <v>46</v>
      </c>
      <c r="E151" s="117">
        <f>'Histo-Pôles pro forma'!B145-'Histo-Pôles'!E151</f>
        <v>-606.4011724120937</v>
      </c>
      <c r="F151" s="117">
        <f>'Histo-Pôles pro forma'!C145-'Histo-Pôles'!F151</f>
        <v>-901.7187324044062</v>
      </c>
      <c r="G151" s="117">
        <f>'Histo-Pôles pro forma'!D145-'Histo-Pôles'!G151</f>
        <v>109.31878602667712</v>
      </c>
      <c r="H151" s="117">
        <f>'Histo-Pôles pro forma'!E145-'Histo-Pôles'!H151</f>
        <v>-286.0078574329382</v>
      </c>
      <c r="I151" s="117">
        <f>'Histo-Pôles pro forma'!F145-'Histo-Pôles'!I151</f>
        <v>472.0066313977586</v>
      </c>
      <c r="J151" s="117">
        <v>838000</v>
      </c>
      <c r="K151" s="117">
        <v>194000</v>
      </c>
      <c r="L151" s="117">
        <v>216000</v>
      </c>
      <c r="M151" s="117">
        <v>205000</v>
      </c>
      <c r="N151" s="117">
        <v>223000</v>
      </c>
    </row>
    <row r="152" spans="1:14" ht="13.5">
      <c r="A152" s="22" t="s">
        <v>0</v>
      </c>
      <c r="B152" s="135" t="s">
        <v>127</v>
      </c>
      <c r="C152" s="86" t="s">
        <v>126</v>
      </c>
      <c r="D152" s="89" t="s">
        <v>21</v>
      </c>
      <c r="E152" s="122">
        <f>'Histo-Pôles pro forma'!B146-'Histo-Pôles'!E152</f>
        <v>-4.999211507500149</v>
      </c>
      <c r="F152" s="122">
        <f>'Histo-Pôles pro forma'!C146-'Histo-Pôles'!F152</f>
        <v>-793.3741675275814</v>
      </c>
      <c r="G152" s="122">
        <f>'Histo-Pôles pro forma'!D146-'Histo-Pôles'!G152</f>
        <v>1577.8360392016803</v>
      </c>
      <c r="H152" s="122">
        <f>'Histo-Pôles pro forma'!E146-'Histo-Pôles'!H152</f>
        <v>112.19856486609933</v>
      </c>
      <c r="I152" s="122">
        <f>'Histo-Pôles pro forma'!F146-'Histo-Pôles'!I152</f>
        <v>-901.6596480477092</v>
      </c>
      <c r="J152" s="122">
        <v>-142000</v>
      </c>
      <c r="K152" s="122">
        <v>-50000</v>
      </c>
      <c r="L152" s="122">
        <v>-30000</v>
      </c>
      <c r="M152" s="122">
        <v>-42000</v>
      </c>
      <c r="N152" s="122">
        <v>-20000</v>
      </c>
    </row>
    <row r="153" spans="1:14" ht="13.5">
      <c r="A153" s="22" t="s">
        <v>22</v>
      </c>
      <c r="B153" s="135" t="s">
        <v>127</v>
      </c>
      <c r="C153" s="86" t="s">
        <v>126</v>
      </c>
      <c r="D153" s="104" t="s">
        <v>23</v>
      </c>
      <c r="E153" s="117">
        <f>'Histo-Pôles pro forma'!B147-'Histo-Pôles'!E153</f>
        <v>-611.4003839195939</v>
      </c>
      <c r="F153" s="117">
        <f>'Histo-Pôles pro forma'!C147-'Histo-Pôles'!F153</f>
        <v>-1695.0928999320022</v>
      </c>
      <c r="G153" s="117">
        <f>'Histo-Pôles pro forma'!D147-'Histo-Pôles'!G153</f>
        <v>1687.1548252283537</v>
      </c>
      <c r="H153" s="117">
        <f>'Histo-Pôles pro forma'!E147-'Histo-Pôles'!H153</f>
        <v>-173.80929256684612</v>
      </c>
      <c r="I153" s="117">
        <f>'Histo-Pôles pro forma'!F147-'Histo-Pôles'!I153</f>
        <v>-429.6530166499433</v>
      </c>
      <c r="J153" s="117">
        <v>696000</v>
      </c>
      <c r="K153" s="117">
        <v>144000</v>
      </c>
      <c r="L153" s="117">
        <v>186000</v>
      </c>
      <c r="M153" s="117">
        <v>163000</v>
      </c>
      <c r="N153" s="117">
        <v>203000</v>
      </c>
    </row>
    <row r="154" spans="1:14" ht="13.5">
      <c r="A154" s="26" t="s">
        <v>24</v>
      </c>
      <c r="B154" s="135" t="s">
        <v>127</v>
      </c>
      <c r="C154" s="88" t="s">
        <v>126</v>
      </c>
      <c r="D154" s="121" t="s">
        <v>81</v>
      </c>
      <c r="E154" s="122">
        <f>'Histo-Pôles pro forma'!B148-'Histo-Pôles'!E154</f>
        <v>-73.35697850288852</v>
      </c>
      <c r="F154" s="122">
        <f>'Histo-Pôles pro forma'!C148-'Histo-Pôles'!F154</f>
        <v>-589.7071377992363</v>
      </c>
      <c r="G154" s="122">
        <f>'Histo-Pôles pro forma'!D148-'Histo-Pôles'!G154</f>
        <v>347.7167195925708</v>
      </c>
      <c r="H154" s="122">
        <f>'Histo-Pôles pro forma'!E148-'Histo-Pôles'!H154</f>
        <v>584.6379303611775</v>
      </c>
      <c r="I154" s="122">
        <f>'Histo-Pôles pro forma'!F148-'Histo-Pôles'!I154</f>
        <v>-416.00449065739986</v>
      </c>
      <c r="J154" s="122">
        <v>4000</v>
      </c>
      <c r="K154" s="122">
        <v>0</v>
      </c>
      <c r="L154" s="122">
        <v>2000</v>
      </c>
      <c r="M154" s="122">
        <v>1000</v>
      </c>
      <c r="N154" s="122">
        <v>1000</v>
      </c>
    </row>
    <row r="155" spans="1:14" ht="13.5">
      <c r="A155" s="26" t="s">
        <v>25</v>
      </c>
      <c r="B155" s="135" t="s">
        <v>127</v>
      </c>
      <c r="C155" s="86" t="s">
        <v>126</v>
      </c>
      <c r="D155" s="89" t="s">
        <v>26</v>
      </c>
      <c r="E155" s="122">
        <f>'Histo-Pôles pro forma'!B149-'Histo-Pôles'!E155</f>
        <v>-435.5738596666706</v>
      </c>
      <c r="F155" s="122">
        <f>'Histo-Pôles pro forma'!C149-'Histo-Pôles'!F155</f>
        <v>-216.2344185016467</v>
      </c>
      <c r="G155" s="122">
        <f>'Histo-Pôles pro forma'!D149-'Histo-Pôles'!G155</f>
        <v>171.14842438352298</v>
      </c>
      <c r="H155" s="122">
        <f>'Histo-Pôles pro forma'!E149-'Histo-Pôles'!H155</f>
        <v>-889.6512955485523</v>
      </c>
      <c r="I155" s="122">
        <f>'Histo-Pôles pro forma'!F149-'Histo-Pôles'!I155</f>
        <v>499.1634300000015</v>
      </c>
      <c r="J155" s="122">
        <v>-3000</v>
      </c>
      <c r="K155" s="122">
        <v>0</v>
      </c>
      <c r="L155" s="122">
        <v>-1000</v>
      </c>
      <c r="M155" s="122">
        <v>-3000</v>
      </c>
      <c r="N155" s="122">
        <v>1000</v>
      </c>
    </row>
    <row r="156" spans="1:14" ht="13.5">
      <c r="A156" s="22" t="s">
        <v>28</v>
      </c>
      <c r="B156" s="135" t="s">
        <v>127</v>
      </c>
      <c r="C156" s="86" t="s">
        <v>126</v>
      </c>
      <c r="D156" s="104" t="s">
        <v>29</v>
      </c>
      <c r="E156" s="117">
        <f>'Histo-Pôles pro forma'!B150-'Histo-Pôles'!E156</f>
        <v>-1120.331222089124</v>
      </c>
      <c r="F156" s="117">
        <f>'Histo-Pôles pro forma'!C150-'Histo-Pôles'!F156</f>
        <v>-2501.034456232883</v>
      </c>
      <c r="G156" s="117">
        <f>'Histo-Pôles pro forma'!D150-'Histo-Pôles'!G156</f>
        <v>2206.0199692044407</v>
      </c>
      <c r="H156" s="117">
        <f>'Histo-Pôles pro forma'!E150-'Histo-Pôles'!H156</f>
        <v>-478.8226577542082</v>
      </c>
      <c r="I156" s="117">
        <f>'Histo-Pôles pro forma'!F150-'Histo-Pôles'!I156</f>
        <v>-346.49407730734674</v>
      </c>
      <c r="J156" s="117">
        <v>697000</v>
      </c>
      <c r="K156" s="117">
        <v>144000</v>
      </c>
      <c r="L156" s="117">
        <v>187000</v>
      </c>
      <c r="M156" s="117">
        <v>161000</v>
      </c>
      <c r="N156" s="117">
        <v>205000</v>
      </c>
    </row>
    <row r="157" spans="2:14" s="9" customFormat="1" ht="6" customHeight="1">
      <c r="B157" s="140"/>
      <c r="C157" s="6"/>
      <c r="D157" s="17"/>
      <c r="E157" s="131">
        <f>'Histo-Pôles pro forma'!B151-'Histo-Pôles'!E157</f>
        <v>0</v>
      </c>
      <c r="F157" s="131">
        <f>'Histo-Pôles pro forma'!C151-'Histo-Pôles'!F157</f>
        <v>0</v>
      </c>
      <c r="G157" s="131">
        <f>'Histo-Pôles pro forma'!D151-'Histo-Pôles'!G157</f>
        <v>0</v>
      </c>
      <c r="H157" s="131">
        <f>'Histo-Pôles pro forma'!E151-'Histo-Pôles'!H157</f>
        <v>0</v>
      </c>
      <c r="I157" s="131">
        <f>'Histo-Pôles pro forma'!F151-'Histo-Pôles'!I157</f>
        <v>0</v>
      </c>
      <c r="J157" s="131"/>
      <c r="K157" s="131"/>
      <c r="L157" s="131"/>
      <c r="M157" s="131"/>
      <c r="N157" s="131"/>
    </row>
    <row r="158" spans="1:14" ht="13.5">
      <c r="A158" s="26"/>
      <c r="B158" s="139"/>
      <c r="C158" s="116" t="s">
        <v>126</v>
      </c>
      <c r="D158" s="121" t="s">
        <v>94</v>
      </c>
      <c r="E158" s="153">
        <f>'Histo-Pôles pro forma'!B152-'Histo-Pôles'!E158</f>
        <v>0</v>
      </c>
      <c r="F158" s="153">
        <f>'Histo-Pôles pro forma'!C152-'Histo-Pôles'!F158</f>
        <v>0</v>
      </c>
      <c r="G158" s="114">
        <f>'Histo-Pôles pro forma'!D152-'Histo-Pôles'!G158</f>
        <v>0</v>
      </c>
      <c r="H158" s="114">
        <f>'Histo-Pôles pro forma'!E152-'Histo-Pôles'!H158</f>
        <v>0</v>
      </c>
      <c r="I158" s="114">
        <f>'Histo-Pôles pro forma'!F152-'Histo-Pôles'!I158</f>
        <v>0</v>
      </c>
      <c r="J158" s="114">
        <f>'FPN '!J23</f>
        <v>3290890.5530225</v>
      </c>
      <c r="K158" s="114">
        <f>'FPN '!K23</f>
        <v>3290890.5530225</v>
      </c>
      <c r="L158" s="114">
        <f>'FPN '!L23</f>
        <v>3316755.1887000003</v>
      </c>
      <c r="M158" s="114">
        <f>'FPN '!M23</f>
        <v>3335834.0648600003</v>
      </c>
      <c r="N158" s="153">
        <f>'FPN '!N23</f>
        <v>3415180.1419399995</v>
      </c>
    </row>
    <row r="159" spans="3:4" ht="13.5">
      <c r="C159" s="6"/>
      <c r="D159" s="7"/>
    </row>
    <row r="160" spans="2:14" s="9" customFormat="1" ht="13.5" hidden="1" outlineLevel="1">
      <c r="B160" s="142"/>
      <c r="D160" s="25" t="s">
        <v>91</v>
      </c>
      <c r="E160" s="123">
        <f>$E$62</f>
        <v>2013</v>
      </c>
      <c r="F160" s="123" t="str">
        <f>$F$62</f>
        <v>4T13 </v>
      </c>
      <c r="G160" s="123" t="str">
        <f>$G$62</f>
        <v>3T13 </v>
      </c>
      <c r="H160" s="123" t="str">
        <f>$H$62</f>
        <v>2T13 </v>
      </c>
      <c r="I160" s="123" t="str">
        <f>$I$62</f>
        <v>1T13 </v>
      </c>
      <c r="J160" s="123">
        <f>$J$62</f>
        <v>2012</v>
      </c>
      <c r="K160" s="123" t="str">
        <f>$K$62</f>
        <v>4T12 </v>
      </c>
      <c r="L160" s="123" t="str">
        <f>$L$62</f>
        <v>3T12 </v>
      </c>
      <c r="M160" s="123" t="str">
        <f>$M$62</f>
        <v>2T12 </v>
      </c>
      <c r="N160" s="123" t="str">
        <f>$N$62</f>
        <v>1T12 </v>
      </c>
    </row>
    <row r="161" ht="13.5" hidden="1" outlineLevel="1">
      <c r="D161" s="115" t="s">
        <v>169</v>
      </c>
    </row>
    <row r="162" spans="1:14" ht="13.5" hidden="1" outlineLevel="1">
      <c r="A162" s="86" t="s">
        <v>17</v>
      </c>
      <c r="B162" s="166" t="s">
        <v>193</v>
      </c>
      <c r="C162" s="86" t="s">
        <v>174</v>
      </c>
      <c r="D162" s="104" t="s">
        <v>43</v>
      </c>
      <c r="E162" s="117">
        <v>2243714.32786629</v>
      </c>
      <c r="F162" s="117">
        <v>566103.8875933759</v>
      </c>
      <c r="G162" s="117">
        <v>553511.1230879014</v>
      </c>
      <c r="H162" s="117">
        <v>572351.3660253785</v>
      </c>
      <c r="I162" s="117">
        <v>551747.9511596338</v>
      </c>
      <c r="J162" s="113">
        <v>2243000</v>
      </c>
      <c r="K162" s="113">
        <v>566000</v>
      </c>
      <c r="L162" s="113">
        <v>554000</v>
      </c>
      <c r="M162" s="113">
        <v>571000</v>
      </c>
      <c r="N162" s="113">
        <v>552000</v>
      </c>
    </row>
    <row r="163" spans="1:14" ht="13.5" hidden="1" outlineLevel="1">
      <c r="A163" s="86" t="s">
        <v>18</v>
      </c>
      <c r="B163" s="166" t="s">
        <v>193</v>
      </c>
      <c r="C163" s="86" t="s">
        <v>174</v>
      </c>
      <c r="D163" s="89" t="s">
        <v>19</v>
      </c>
      <c r="E163" s="122">
        <v>-1317793.1861816715</v>
      </c>
      <c r="F163" s="122">
        <v>-345988.61462716945</v>
      </c>
      <c r="G163" s="122">
        <v>-327858.34771811636</v>
      </c>
      <c r="H163" s="122">
        <v>-328105.91714192106</v>
      </c>
      <c r="I163" s="122">
        <v>-315840.3066944648</v>
      </c>
      <c r="J163" s="122">
        <v>-1318000</v>
      </c>
      <c r="K163" s="122">
        <v>-347000</v>
      </c>
      <c r="L163" s="122">
        <v>-327000</v>
      </c>
      <c r="M163" s="122">
        <v>-328000</v>
      </c>
      <c r="N163" s="122">
        <v>-316000</v>
      </c>
    </row>
    <row r="164" spans="1:14" ht="13.5" hidden="1" outlineLevel="1">
      <c r="A164" s="86" t="s">
        <v>20</v>
      </c>
      <c r="B164" s="166" t="s">
        <v>193</v>
      </c>
      <c r="C164" s="86" t="s">
        <v>174</v>
      </c>
      <c r="D164" s="104" t="s">
        <v>46</v>
      </c>
      <c r="E164" s="117">
        <v>925921.1416846188</v>
      </c>
      <c r="F164" s="117">
        <v>220115.27296620642</v>
      </c>
      <c r="G164" s="117">
        <v>225652.77536978503</v>
      </c>
      <c r="H164" s="117">
        <v>244245.4488834574</v>
      </c>
      <c r="I164" s="117">
        <v>235907.644465169</v>
      </c>
      <c r="J164" s="117">
        <v>925000</v>
      </c>
      <c r="K164" s="117">
        <v>219000</v>
      </c>
      <c r="L164" s="117">
        <v>227000</v>
      </c>
      <c r="M164" s="117">
        <v>243000</v>
      </c>
      <c r="N164" s="117">
        <v>236000</v>
      </c>
    </row>
    <row r="165" spans="1:14" ht="13.5" hidden="1" outlineLevel="1">
      <c r="A165" s="86" t="s">
        <v>0</v>
      </c>
      <c r="B165" s="166" t="s">
        <v>193</v>
      </c>
      <c r="C165" s="86" t="s">
        <v>174</v>
      </c>
      <c r="D165" s="89" t="s">
        <v>21</v>
      </c>
      <c r="E165" s="122">
        <v>-183870.66676062334</v>
      </c>
      <c r="F165" s="122">
        <v>-75722.70583577106</v>
      </c>
      <c r="G165" s="122">
        <v>-43458.2359588113</v>
      </c>
      <c r="H165" s="122">
        <v>-38378.46682184233</v>
      </c>
      <c r="I165" s="122">
        <v>-26311.258144198633</v>
      </c>
      <c r="J165" s="122">
        <v>-184000</v>
      </c>
      <c r="K165" s="122">
        <v>-76000</v>
      </c>
      <c r="L165" s="122">
        <v>-43000</v>
      </c>
      <c r="M165" s="122">
        <v>-39000</v>
      </c>
      <c r="N165" s="122">
        <v>-26000</v>
      </c>
    </row>
    <row r="166" spans="1:14" ht="13.5" hidden="1" outlineLevel="1">
      <c r="A166" s="86" t="s">
        <v>22</v>
      </c>
      <c r="B166" s="166" t="s">
        <v>193</v>
      </c>
      <c r="C166" s="86" t="s">
        <v>174</v>
      </c>
      <c r="D166" s="104" t="s">
        <v>23</v>
      </c>
      <c r="E166" s="117">
        <v>742050.4749239954</v>
      </c>
      <c r="F166" s="117">
        <v>144392.56713043537</v>
      </c>
      <c r="G166" s="117">
        <v>182194.53941097372</v>
      </c>
      <c r="H166" s="117">
        <v>205866.98206161507</v>
      </c>
      <c r="I166" s="117">
        <v>209596.38632097037</v>
      </c>
      <c r="J166" s="117">
        <v>741000</v>
      </c>
      <c r="K166" s="117">
        <v>143000</v>
      </c>
      <c r="L166" s="117">
        <v>184000</v>
      </c>
      <c r="M166" s="117">
        <v>204000</v>
      </c>
      <c r="N166" s="117">
        <v>210000</v>
      </c>
    </row>
    <row r="167" spans="1:14" ht="13.5" hidden="1" outlineLevel="1">
      <c r="A167" s="26" t="s">
        <v>24</v>
      </c>
      <c r="B167" s="166" t="s">
        <v>193</v>
      </c>
      <c r="C167" s="88" t="s">
        <v>174</v>
      </c>
      <c r="D167" s="121" t="s">
        <v>81</v>
      </c>
      <c r="E167" s="122">
        <v>31635.691995467747</v>
      </c>
      <c r="F167" s="122">
        <v>2641.458232006785</v>
      </c>
      <c r="G167" s="122">
        <v>7771.512065792633</v>
      </c>
      <c r="H167" s="122">
        <v>11779.010039094937</v>
      </c>
      <c r="I167" s="122">
        <v>9443.711658573386</v>
      </c>
      <c r="J167" s="122">
        <v>32000</v>
      </c>
      <c r="K167" s="122">
        <v>3000</v>
      </c>
      <c r="L167" s="122">
        <v>8000</v>
      </c>
      <c r="M167" s="122">
        <v>12000</v>
      </c>
      <c r="N167" s="122">
        <v>9000</v>
      </c>
    </row>
    <row r="168" spans="1:14" ht="13.5" hidden="1" outlineLevel="1">
      <c r="A168" s="26" t="s">
        <v>25</v>
      </c>
      <c r="B168" s="166" t="s">
        <v>193</v>
      </c>
      <c r="C168" s="86" t="s">
        <v>174</v>
      </c>
      <c r="D168" s="89" t="s">
        <v>26</v>
      </c>
      <c r="E168" s="122">
        <v>-1410.5547404589804</v>
      </c>
      <c r="F168" s="122">
        <v>-2931.3265225022556</v>
      </c>
      <c r="G168" s="122">
        <v>491.40965026386596</v>
      </c>
      <c r="H168" s="122">
        <v>964.5495804247217</v>
      </c>
      <c r="I168" s="122">
        <v>64.81255135468734</v>
      </c>
      <c r="J168" s="122">
        <v>-1000</v>
      </c>
      <c r="K168" s="122">
        <v>-2000</v>
      </c>
      <c r="L168" s="122" t="s">
        <v>192</v>
      </c>
      <c r="M168" s="122">
        <v>1000</v>
      </c>
      <c r="N168" s="122" t="s">
        <v>192</v>
      </c>
    </row>
    <row r="169" spans="1:14" ht="13.5" hidden="1" outlineLevel="1">
      <c r="A169" s="86" t="s">
        <v>28</v>
      </c>
      <c r="B169" s="166" t="s">
        <v>193</v>
      </c>
      <c r="C169" s="86" t="s">
        <v>174</v>
      </c>
      <c r="D169" s="104" t="s">
        <v>48</v>
      </c>
      <c r="E169" s="117">
        <v>772275.6121790042</v>
      </c>
      <c r="F169" s="117">
        <v>144102.6988399399</v>
      </c>
      <c r="G169" s="117">
        <v>190457.46112703023</v>
      </c>
      <c r="H169" s="117">
        <v>218610.54168113472</v>
      </c>
      <c r="I169" s="117">
        <v>219104.91053089843</v>
      </c>
      <c r="J169" s="117">
        <v>772000</v>
      </c>
      <c r="K169" s="117">
        <v>144000</v>
      </c>
      <c r="L169" s="117">
        <v>192000</v>
      </c>
      <c r="M169" s="117">
        <v>217000</v>
      </c>
      <c r="N169" s="117">
        <v>219000</v>
      </c>
    </row>
    <row r="170" spans="2:14" ht="13.5" hidden="1" outlineLevel="1">
      <c r="B170" s="135"/>
      <c r="C170" s="6"/>
      <c r="D170" s="121" t="s">
        <v>80</v>
      </c>
      <c r="E170" s="122">
        <f aca="true" t="shared" si="0" ref="E170:N170">E171-E169</f>
        <v>-4756.38585686218</v>
      </c>
      <c r="F170" s="122">
        <f t="shared" si="0"/>
        <v>-1062.167048625648</v>
      </c>
      <c r="G170" s="122">
        <f t="shared" si="0"/>
        <v>-1312.5854065575986</v>
      </c>
      <c r="H170" s="122">
        <f t="shared" si="0"/>
        <v>-1358.3590313926397</v>
      </c>
      <c r="I170" s="122">
        <f t="shared" si="0"/>
        <v>-1023.2743702856824</v>
      </c>
      <c r="J170" s="122">
        <f t="shared" si="0"/>
        <v>-4000</v>
      </c>
      <c r="K170" s="122">
        <f t="shared" si="0"/>
        <v>0</v>
      </c>
      <c r="L170" s="122">
        <f t="shared" si="0"/>
        <v>-2000</v>
      </c>
      <c r="M170" s="122">
        <f t="shared" si="0"/>
        <v>-1000</v>
      </c>
      <c r="N170" s="122">
        <f t="shared" si="0"/>
        <v>-1000</v>
      </c>
    </row>
    <row r="171" spans="1:14" ht="13.5" hidden="1" outlineLevel="1">
      <c r="A171" s="86" t="s">
        <v>28</v>
      </c>
      <c r="B171" s="166" t="s">
        <v>194</v>
      </c>
      <c r="C171" s="88" t="s">
        <v>175</v>
      </c>
      <c r="D171" s="104" t="s">
        <v>170</v>
      </c>
      <c r="E171" s="117">
        <v>767519.226322142</v>
      </c>
      <c r="F171" s="117">
        <v>143040.53179131425</v>
      </c>
      <c r="G171" s="117">
        <v>189144.87572047263</v>
      </c>
      <c r="H171" s="117">
        <v>217252.18264974208</v>
      </c>
      <c r="I171" s="117">
        <v>218081.63616061275</v>
      </c>
      <c r="J171" s="113">
        <v>768000</v>
      </c>
      <c r="K171" s="113">
        <v>144000</v>
      </c>
      <c r="L171" s="113">
        <v>190000</v>
      </c>
      <c r="M171" s="113">
        <v>216000</v>
      </c>
      <c r="N171" s="113">
        <v>218000</v>
      </c>
    </row>
    <row r="172" spans="2:14" s="9" customFormat="1" ht="6" customHeight="1" hidden="1" outlineLevel="1">
      <c r="B172" s="140"/>
      <c r="C172" s="6"/>
      <c r="D172" s="17"/>
      <c r="E172" s="131"/>
      <c r="F172" s="131"/>
      <c r="G172" s="131"/>
      <c r="H172" s="131"/>
      <c r="I172" s="131"/>
      <c r="J172" s="131"/>
      <c r="K172" s="131"/>
      <c r="L172" s="131"/>
      <c r="M172" s="131"/>
      <c r="N172" s="131"/>
    </row>
    <row r="173" spans="1:14" ht="13.5" hidden="1" outlineLevel="1">
      <c r="A173" s="9"/>
      <c r="C173" s="116" t="s">
        <v>175</v>
      </c>
      <c r="D173" s="121" t="s">
        <v>94</v>
      </c>
      <c r="E173" s="153">
        <f>'FPN '!E24</f>
        <v>2819290.113965549</v>
      </c>
      <c r="F173" s="153">
        <f>'FPN '!F24</f>
        <v>2819290.113965549</v>
      </c>
      <c r="G173" s="114">
        <f>'FPN '!G24</f>
        <v>2838066.352181233</v>
      </c>
      <c r="H173" s="114">
        <f>'FPN '!H24</f>
        <v>2855232.1643521865</v>
      </c>
      <c r="I173" s="114">
        <f>'FPN '!I24</f>
        <v>2854082.1476899483</v>
      </c>
      <c r="J173" s="114">
        <f>'FPN '!J24</f>
        <v>2819290.113965549</v>
      </c>
      <c r="K173" s="114">
        <f>'FPN '!K24</f>
        <v>2819290.113965549</v>
      </c>
      <c r="L173" s="114">
        <f>'FPN '!L24</f>
        <v>2838066.352181233</v>
      </c>
      <c r="M173" s="114">
        <f>'FPN '!M24</f>
        <v>2855232.1643521865</v>
      </c>
      <c r="N173" s="153">
        <f>'FPN '!N24</f>
        <v>2854082.1476899483</v>
      </c>
    </row>
    <row r="174" spans="3:4" ht="13.5" hidden="1" outlineLevel="1">
      <c r="C174" s="6"/>
      <c r="D174" s="7"/>
    </row>
    <row r="175" spans="2:14" s="9" customFormat="1" ht="13.5" hidden="1" outlineLevel="1">
      <c r="B175" s="142"/>
      <c r="D175" s="25" t="s">
        <v>91</v>
      </c>
      <c r="E175" s="123">
        <f>$E$62</f>
        <v>2013</v>
      </c>
      <c r="F175" s="123" t="str">
        <f>$F$62</f>
        <v>4T13 </v>
      </c>
      <c r="G175" s="123" t="str">
        <f>$G$62</f>
        <v>3T13 </v>
      </c>
      <c r="H175" s="123" t="str">
        <f>$H$62</f>
        <v>2T13 </v>
      </c>
      <c r="I175" s="123" t="str">
        <f>$I$62</f>
        <v>1T13 </v>
      </c>
      <c r="J175" s="123">
        <f>$J$62</f>
        <v>2012</v>
      </c>
      <c r="K175" s="123" t="str">
        <f>$K$62</f>
        <v>4T12 </v>
      </c>
      <c r="L175" s="123" t="str">
        <f>$L$62</f>
        <v>3T12 </v>
      </c>
      <c r="M175" s="123" t="str">
        <f>$M$62</f>
        <v>2T12 </v>
      </c>
      <c r="N175" s="123" t="str">
        <f>$N$62</f>
        <v>1T12 </v>
      </c>
    </row>
    <row r="176" ht="13.5" hidden="1" outlineLevel="1">
      <c r="D176" s="115" t="s">
        <v>171</v>
      </c>
    </row>
    <row r="177" spans="1:14" ht="13.5" hidden="1" outlineLevel="1">
      <c r="A177" s="22" t="s">
        <v>17</v>
      </c>
      <c r="B177" s="166" t="s">
        <v>194</v>
      </c>
      <c r="C177" s="86" t="s">
        <v>176</v>
      </c>
      <c r="D177" s="104" t="s">
        <v>43</v>
      </c>
      <c r="E177" s="117">
        <v>2232630.944787326</v>
      </c>
      <c r="F177" s="117">
        <v>563151.594039773</v>
      </c>
      <c r="G177" s="117">
        <v>550767.2237057998</v>
      </c>
      <c r="H177" s="117">
        <v>569472.6592154525</v>
      </c>
      <c r="I177" s="117">
        <v>549239.4678263005</v>
      </c>
      <c r="J177" s="113">
        <v>2232000</v>
      </c>
      <c r="K177" s="113">
        <v>563000</v>
      </c>
      <c r="L177" s="113">
        <v>551000</v>
      </c>
      <c r="M177" s="113">
        <v>569000</v>
      </c>
      <c r="N177" s="113">
        <v>549000</v>
      </c>
    </row>
    <row r="178" spans="1:14" ht="13.5" hidden="1" outlineLevel="1">
      <c r="A178" s="22" t="s">
        <v>18</v>
      </c>
      <c r="B178" s="166" t="s">
        <v>194</v>
      </c>
      <c r="C178" s="86" t="s">
        <v>176</v>
      </c>
      <c r="D178" s="89" t="s">
        <v>19</v>
      </c>
      <c r="E178" s="122">
        <v>-1311634.5618783506</v>
      </c>
      <c r="F178" s="122">
        <v>-344157.4084452662</v>
      </c>
      <c r="G178" s="122">
        <v>-326394.893349468</v>
      </c>
      <c r="H178" s="122">
        <v>-326630.3286392034</v>
      </c>
      <c r="I178" s="122">
        <v>-314451.9314444132</v>
      </c>
      <c r="J178" s="122">
        <v>-1311000</v>
      </c>
      <c r="K178" s="122">
        <v>-344000</v>
      </c>
      <c r="L178" s="122">
        <v>-326000</v>
      </c>
      <c r="M178" s="122">
        <v>-327000</v>
      </c>
      <c r="N178" s="122">
        <v>-314000</v>
      </c>
    </row>
    <row r="179" spans="1:14" ht="13.5" hidden="1" outlineLevel="1">
      <c r="A179" s="22" t="s">
        <v>20</v>
      </c>
      <c r="B179" s="166" t="s">
        <v>194</v>
      </c>
      <c r="C179" s="86" t="s">
        <v>176</v>
      </c>
      <c r="D179" s="104" t="s">
        <v>46</v>
      </c>
      <c r="E179" s="117">
        <v>920996.3829089752</v>
      </c>
      <c r="F179" s="117">
        <v>218994.1855945068</v>
      </c>
      <c r="G179" s="117">
        <v>224372.33035633177</v>
      </c>
      <c r="H179" s="117">
        <v>242842.3305762491</v>
      </c>
      <c r="I179" s="117">
        <v>234787.53638188733</v>
      </c>
      <c r="J179" s="117">
        <v>921000</v>
      </c>
      <c r="K179" s="117">
        <v>219000</v>
      </c>
      <c r="L179" s="117">
        <v>225000</v>
      </c>
      <c r="M179" s="117">
        <v>242000</v>
      </c>
      <c r="N179" s="117">
        <v>235000</v>
      </c>
    </row>
    <row r="180" spans="1:14" ht="13.5" hidden="1" outlineLevel="1">
      <c r="A180" s="22" t="s">
        <v>0</v>
      </c>
      <c r="B180" s="166" t="s">
        <v>194</v>
      </c>
      <c r="C180" s="86" t="s">
        <v>176</v>
      </c>
      <c r="D180" s="89" t="s">
        <v>21</v>
      </c>
      <c r="E180" s="122">
        <v>-183702.29384184198</v>
      </c>
      <c r="F180" s="122">
        <v>-75663.78551269705</v>
      </c>
      <c r="G180" s="122">
        <v>-43490.376351915635</v>
      </c>
      <c r="H180" s="122">
        <v>-38333.707546026664</v>
      </c>
      <c r="I180" s="122">
        <v>-26214.42443120263</v>
      </c>
      <c r="J180" s="122">
        <v>-184000</v>
      </c>
      <c r="K180" s="122">
        <v>-76000</v>
      </c>
      <c r="L180" s="122">
        <v>-43000</v>
      </c>
      <c r="M180" s="122">
        <v>-39000</v>
      </c>
      <c r="N180" s="122">
        <v>-26000</v>
      </c>
    </row>
    <row r="181" spans="1:14" ht="13.5" hidden="1" outlineLevel="1">
      <c r="A181" s="22" t="s">
        <v>22</v>
      </c>
      <c r="B181" s="166" t="s">
        <v>194</v>
      </c>
      <c r="C181" s="86" t="s">
        <v>176</v>
      </c>
      <c r="D181" s="104" t="s">
        <v>23</v>
      </c>
      <c r="E181" s="117">
        <v>737294.0890671333</v>
      </c>
      <c r="F181" s="117">
        <v>143330.40008180973</v>
      </c>
      <c r="G181" s="117">
        <v>180881.95400441613</v>
      </c>
      <c r="H181" s="117">
        <v>204508.62303022243</v>
      </c>
      <c r="I181" s="117">
        <v>208573.1119506847</v>
      </c>
      <c r="J181" s="117">
        <v>737000</v>
      </c>
      <c r="K181" s="117">
        <v>143000</v>
      </c>
      <c r="L181" s="117">
        <v>182000</v>
      </c>
      <c r="M181" s="117">
        <v>203000</v>
      </c>
      <c r="N181" s="117">
        <v>209000</v>
      </c>
    </row>
    <row r="182" spans="1:14" ht="13.5" hidden="1" outlineLevel="1">
      <c r="A182" s="26" t="s">
        <v>24</v>
      </c>
      <c r="B182" s="166" t="s">
        <v>194</v>
      </c>
      <c r="C182" s="88" t="s">
        <v>176</v>
      </c>
      <c r="D182" s="121" t="s">
        <v>81</v>
      </c>
      <c r="E182" s="122">
        <v>31635.691995467747</v>
      </c>
      <c r="F182" s="122">
        <v>2641.458232006785</v>
      </c>
      <c r="G182" s="122">
        <v>7771.512065792633</v>
      </c>
      <c r="H182" s="122">
        <v>11779.010039094937</v>
      </c>
      <c r="I182" s="122">
        <v>9443.711658573386</v>
      </c>
      <c r="J182" s="122">
        <v>32000</v>
      </c>
      <c r="K182" s="122">
        <v>3000</v>
      </c>
      <c r="L182" s="122">
        <v>8000</v>
      </c>
      <c r="M182" s="122">
        <v>12000</v>
      </c>
      <c r="N182" s="122">
        <v>9000</v>
      </c>
    </row>
    <row r="183" spans="1:14" ht="13.5" hidden="1" outlineLevel="1">
      <c r="A183" s="26" t="s">
        <v>25</v>
      </c>
      <c r="B183" s="166" t="s">
        <v>194</v>
      </c>
      <c r="C183" s="86" t="s">
        <v>176</v>
      </c>
      <c r="D183" s="89" t="s">
        <v>26</v>
      </c>
      <c r="E183" s="122">
        <v>-1410.5547404589804</v>
      </c>
      <c r="F183" s="122">
        <v>-2931.3265225022556</v>
      </c>
      <c r="G183" s="122">
        <v>491.40965026386596</v>
      </c>
      <c r="H183" s="122">
        <v>964.5495804247217</v>
      </c>
      <c r="I183" s="122">
        <v>64.81255135468734</v>
      </c>
      <c r="J183" s="122">
        <v>-1000</v>
      </c>
      <c r="K183" s="122">
        <v>-2000</v>
      </c>
      <c r="L183" s="122" t="s">
        <v>192</v>
      </c>
      <c r="M183" s="122">
        <v>1000</v>
      </c>
      <c r="N183" s="122" t="s">
        <v>192</v>
      </c>
    </row>
    <row r="184" spans="1:14" ht="13.5" hidden="1" outlineLevel="1">
      <c r="A184" s="22" t="s">
        <v>28</v>
      </c>
      <c r="B184" s="166" t="s">
        <v>194</v>
      </c>
      <c r="C184" s="86" t="s">
        <v>176</v>
      </c>
      <c r="D184" s="104" t="s">
        <v>29</v>
      </c>
      <c r="E184" s="117">
        <v>767519.226322142</v>
      </c>
      <c r="F184" s="117">
        <v>143040.53179131425</v>
      </c>
      <c r="G184" s="117">
        <v>189144.87572047263</v>
      </c>
      <c r="H184" s="117">
        <v>217252.18264974208</v>
      </c>
      <c r="I184" s="117">
        <v>218081.63616061275</v>
      </c>
      <c r="J184" s="117">
        <v>768000</v>
      </c>
      <c r="K184" s="117">
        <v>144000</v>
      </c>
      <c r="L184" s="117">
        <v>190000</v>
      </c>
      <c r="M184" s="117">
        <v>216000</v>
      </c>
      <c r="N184" s="117">
        <v>218000</v>
      </c>
    </row>
    <row r="185" spans="2:14" s="9" customFormat="1" ht="6" customHeight="1" hidden="1" outlineLevel="1">
      <c r="B185" s="140"/>
      <c r="C185" s="6"/>
      <c r="D185" s="17"/>
      <c r="E185" s="131"/>
      <c r="F185" s="131"/>
      <c r="G185" s="131"/>
      <c r="H185" s="131"/>
      <c r="I185" s="131"/>
      <c r="J185" s="131"/>
      <c r="K185" s="131"/>
      <c r="L185" s="131"/>
      <c r="M185" s="131"/>
      <c r="N185" s="131"/>
    </row>
    <row r="186" spans="1:14" ht="13.5" hidden="1" outlineLevel="1">
      <c r="A186" s="26"/>
      <c r="B186" s="139"/>
      <c r="C186" s="116" t="s">
        <v>176</v>
      </c>
      <c r="D186" s="121" t="s">
        <v>94</v>
      </c>
      <c r="E186" s="153">
        <f>'FPN '!E24</f>
        <v>2819290.113965549</v>
      </c>
      <c r="F186" s="153">
        <f>'FPN '!F24</f>
        <v>2819290.113965549</v>
      </c>
      <c r="G186" s="114">
        <f>'FPN '!G24</f>
        <v>2838066.352181233</v>
      </c>
      <c r="H186" s="114">
        <f>'FPN '!H24</f>
        <v>2855232.1643521865</v>
      </c>
      <c r="I186" s="114">
        <f>'FPN '!I24</f>
        <v>2854082.1476899483</v>
      </c>
      <c r="J186" s="114">
        <f>'FPN '!J24</f>
        <v>2819290.113965549</v>
      </c>
      <c r="K186" s="114">
        <f>'FPN '!K24</f>
        <v>2819290.113965549</v>
      </c>
      <c r="L186" s="114">
        <f>'FPN '!L24</f>
        <v>2838066.352181233</v>
      </c>
      <c r="M186" s="114">
        <f>'FPN '!M24</f>
        <v>2855232.1643521865</v>
      </c>
      <c r="N186" s="153">
        <f>'FPN '!N24</f>
        <v>2854082.1476899483</v>
      </c>
    </row>
    <row r="187" spans="1:4" ht="13.5" hidden="1" outlineLevel="1">
      <c r="A187" s="26"/>
      <c r="B187" s="139"/>
      <c r="C187" s="80"/>
      <c r="D187" s="7"/>
    </row>
    <row r="188" spans="2:14" s="11" customFormat="1" ht="13.5" collapsed="1">
      <c r="B188" s="137"/>
      <c r="C188" s="9"/>
      <c r="D188" s="25" t="s">
        <v>91</v>
      </c>
      <c r="E188" s="103">
        <f>2013</f>
        <v>2013</v>
      </c>
      <c r="F188" s="103" t="s">
        <v>188</v>
      </c>
      <c r="G188" s="103" t="s">
        <v>189</v>
      </c>
      <c r="H188" s="103" t="s">
        <v>190</v>
      </c>
      <c r="I188" s="103" t="s">
        <v>191</v>
      </c>
      <c r="J188" s="103">
        <f>2012</f>
        <v>2012</v>
      </c>
      <c r="K188" s="103" t="s">
        <v>115</v>
      </c>
      <c r="L188" s="103" t="s">
        <v>116</v>
      </c>
      <c r="M188" s="103" t="s">
        <v>117</v>
      </c>
      <c r="N188" s="103" t="s">
        <v>118</v>
      </c>
    </row>
    <row r="189" spans="4:14" ht="13.5">
      <c r="D189" s="104" t="s">
        <v>97</v>
      </c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1:14" ht="13.5">
      <c r="A190" s="22" t="s">
        <v>17</v>
      </c>
      <c r="B190" s="139" t="s">
        <v>60</v>
      </c>
      <c r="C190" s="83" t="s">
        <v>108</v>
      </c>
      <c r="D190" s="104" t="s">
        <v>43</v>
      </c>
      <c r="E190" s="117">
        <f>'Histo-Pôles pro forma'!B184-'Histo-Pôles'!E190</f>
        <v>654.0244861836545</v>
      </c>
      <c r="F190" s="117">
        <f>'Histo-Pôles pro forma'!C184-'Histo-Pôles'!F190</f>
        <v>431.70983333326876</v>
      </c>
      <c r="G190" s="117">
        <f>'Histo-Pôles pro forma'!D184-'Histo-Pôles'!G190</f>
        <v>-238.81972564395983</v>
      </c>
      <c r="H190" s="117">
        <f>'Histo-Pôles pro forma'!E184-'Histo-Pôles'!H190</f>
        <v>537.221465234179</v>
      </c>
      <c r="I190" s="117">
        <f>'Histo-Pôles pro forma'!F184-'Histo-Pôles'!I190</f>
        <v>-76.0870867400663</v>
      </c>
      <c r="J190" s="113">
        <v>4732000</v>
      </c>
      <c r="K190" s="113">
        <v>1153000</v>
      </c>
      <c r="L190" s="113">
        <v>1166000</v>
      </c>
      <c r="M190" s="113">
        <v>1235000</v>
      </c>
      <c r="N190" s="113">
        <v>1178000</v>
      </c>
    </row>
    <row r="191" spans="1:14" ht="13.5">
      <c r="A191" s="22" t="s">
        <v>18</v>
      </c>
      <c r="B191" s="139" t="s">
        <v>60</v>
      </c>
      <c r="C191" s="83" t="s">
        <v>108</v>
      </c>
      <c r="D191" s="89" t="s">
        <v>19</v>
      </c>
      <c r="E191" s="122">
        <f>'Histo-Pôles pro forma'!B185-'Histo-Pôles'!E191</f>
        <v>-359.49911737046205</v>
      </c>
      <c r="F191" s="122">
        <f>'Histo-Pôles pro forma'!C185-'Histo-Pôles'!F191</f>
        <v>-357.6178007744602</v>
      </c>
      <c r="G191" s="122">
        <f>'Histo-Pôles pro forma'!D185-'Histo-Pôles'!G191</f>
        <v>877.7077242587111</v>
      </c>
      <c r="H191" s="122">
        <f>'Histo-Pôles pro forma'!E185-'Histo-Pôles'!H191</f>
        <v>-1183.4757651634864</v>
      </c>
      <c r="I191" s="122">
        <f>'Histo-Pôles pro forma'!F185-'Histo-Pôles'!I191</f>
        <v>303.8867243092973</v>
      </c>
      <c r="J191" s="122">
        <v>-2182000</v>
      </c>
      <c r="K191" s="122">
        <v>-560000</v>
      </c>
      <c r="L191" s="122">
        <v>-518000</v>
      </c>
      <c r="M191" s="122">
        <v>-557000</v>
      </c>
      <c r="N191" s="122">
        <v>-547000</v>
      </c>
    </row>
    <row r="192" spans="1:14" ht="13.5">
      <c r="A192" s="22" t="s">
        <v>20</v>
      </c>
      <c r="B192" s="139" t="s">
        <v>60</v>
      </c>
      <c r="C192" s="83" t="s">
        <v>108</v>
      </c>
      <c r="D192" s="104" t="s">
        <v>46</v>
      </c>
      <c r="E192" s="117">
        <f>'Histo-Pôles pro forma'!B186-'Histo-Pôles'!E192</f>
        <v>294.5253688131925</v>
      </c>
      <c r="F192" s="117">
        <f>'Histo-Pôles pro forma'!C186-'Histo-Pôles'!F192</f>
        <v>74.09203255880857</v>
      </c>
      <c r="G192" s="117">
        <f>'Histo-Pôles pro forma'!D186-'Histo-Pôles'!G192</f>
        <v>638.8879986147513</v>
      </c>
      <c r="H192" s="117">
        <f>'Histo-Pôles pro forma'!E186-'Histo-Pôles'!H192</f>
        <v>-646.2542999293073</v>
      </c>
      <c r="I192" s="117">
        <f>'Histo-Pôles pro forma'!F186-'Histo-Pôles'!I192</f>
        <v>227.79963756923098</v>
      </c>
      <c r="J192" s="117">
        <v>2550000</v>
      </c>
      <c r="K192" s="117">
        <v>593000</v>
      </c>
      <c r="L192" s="117">
        <v>648000</v>
      </c>
      <c r="M192" s="117">
        <v>678000</v>
      </c>
      <c r="N192" s="117">
        <v>631000</v>
      </c>
    </row>
    <row r="193" spans="1:14" ht="13.5">
      <c r="A193" s="22" t="s">
        <v>0</v>
      </c>
      <c r="B193" s="139" t="s">
        <v>60</v>
      </c>
      <c r="C193" s="83" t="s">
        <v>108</v>
      </c>
      <c r="D193" s="89" t="s">
        <v>21</v>
      </c>
      <c r="E193" s="122">
        <f>'Histo-Pôles pro forma'!B187-'Histo-Pôles'!E193</f>
        <v>-726.1579780909233</v>
      </c>
      <c r="F193" s="122">
        <f>'Histo-Pôles pro forma'!C187-'Histo-Pôles'!F193</f>
        <v>-1182.8665866990923</v>
      </c>
      <c r="G193" s="122">
        <f>'Histo-Pôles pro forma'!D187-'Histo-Pôles'!G193</f>
        <v>-141.51149818435078</v>
      </c>
      <c r="H193" s="122">
        <f>'Histo-Pôles pro forma'!E187-'Histo-Pôles'!H193</f>
        <v>925.9870776992757</v>
      </c>
      <c r="I193" s="122">
        <f>'Histo-Pôles pro forma'!F187-'Histo-Pôles'!I193</f>
        <v>-327.76697090716334</v>
      </c>
      <c r="J193" s="122">
        <v>-1430000</v>
      </c>
      <c r="K193" s="122">
        <v>-336000</v>
      </c>
      <c r="L193" s="122">
        <v>-339000</v>
      </c>
      <c r="M193" s="122">
        <v>-378000</v>
      </c>
      <c r="N193" s="122">
        <v>-377000</v>
      </c>
    </row>
    <row r="194" spans="1:14" ht="13.5">
      <c r="A194" s="22" t="s">
        <v>22</v>
      </c>
      <c r="B194" s="139" t="s">
        <v>60</v>
      </c>
      <c r="C194" s="83" t="s">
        <v>108</v>
      </c>
      <c r="D194" s="104" t="s">
        <v>23</v>
      </c>
      <c r="E194" s="117">
        <f>'Histo-Pôles pro forma'!B188-'Histo-Pôles'!E194</f>
        <v>-431.6326092777308</v>
      </c>
      <c r="F194" s="117">
        <f>'Histo-Pôles pro forma'!C188-'Histo-Pôles'!F194</f>
        <v>-1108.7745541402837</v>
      </c>
      <c r="G194" s="117">
        <f>'Histo-Pôles pro forma'!D188-'Histo-Pôles'!G194</f>
        <v>497.3765004304005</v>
      </c>
      <c r="H194" s="117">
        <f>'Histo-Pôles pro forma'!E188-'Histo-Pôles'!H194</f>
        <v>279.7327777699684</v>
      </c>
      <c r="I194" s="117">
        <f>'Histo-Pôles pro forma'!F188-'Histo-Pôles'!I194</f>
        <v>-99.96733333793236</v>
      </c>
      <c r="J194" s="117">
        <v>1120000</v>
      </c>
      <c r="K194" s="117">
        <v>257000</v>
      </c>
      <c r="L194" s="117">
        <v>309000</v>
      </c>
      <c r="M194" s="117">
        <v>300000</v>
      </c>
      <c r="N194" s="117">
        <v>254000</v>
      </c>
    </row>
    <row r="195" spans="1:14" ht="13.5">
      <c r="A195" s="26" t="s">
        <v>24</v>
      </c>
      <c r="B195" s="139" t="s">
        <v>60</v>
      </c>
      <c r="C195" s="79" t="s">
        <v>108</v>
      </c>
      <c r="D195" s="121" t="s">
        <v>81</v>
      </c>
      <c r="E195" s="122">
        <f>'Histo-Pôles pro forma'!B189-'Histo-Pôles'!E195</f>
        <v>575.5935875851355</v>
      </c>
      <c r="F195" s="122">
        <f>'Histo-Pôles pro forma'!C189-'Histo-Pôles'!F195</f>
        <v>427.88235600287953</v>
      </c>
      <c r="G195" s="122">
        <f>'Histo-Pôles pro forma'!D189-'Histo-Pôles'!G195</f>
        <v>551.2640177944268</v>
      </c>
      <c r="H195" s="122">
        <f>'Histo-Pôles pro forma'!E189-'Histo-Pôles'!H195</f>
        <v>-243.36819176547215</v>
      </c>
      <c r="I195" s="122">
        <f>'Histo-Pôles pro forma'!F189-'Histo-Pôles'!I195</f>
        <v>-160.18459444669497</v>
      </c>
      <c r="J195" s="122">
        <v>64000</v>
      </c>
      <c r="K195" s="122">
        <v>21000</v>
      </c>
      <c r="L195" s="122">
        <v>14000</v>
      </c>
      <c r="M195" s="122">
        <v>12000</v>
      </c>
      <c r="N195" s="122">
        <v>17000</v>
      </c>
    </row>
    <row r="196" spans="1:14" ht="13.5">
      <c r="A196" s="26" t="s">
        <v>25</v>
      </c>
      <c r="B196" s="139" t="s">
        <v>60</v>
      </c>
      <c r="C196" s="83" t="s">
        <v>108</v>
      </c>
      <c r="D196" s="89" t="s">
        <v>26</v>
      </c>
      <c r="E196" s="122">
        <f>'Histo-Pôles pro forma'!B190-'Histo-Pôles'!E196</f>
        <v>-498.3916348184357</v>
      </c>
      <c r="F196" s="122">
        <f>'Histo-Pôles pro forma'!C190-'Histo-Pôles'!F196</f>
        <v>650.3209683986352</v>
      </c>
      <c r="G196" s="122">
        <f>'Histo-Pôles pro forma'!D190-'Histo-Pôles'!G196</f>
        <v>-520.9084194590268</v>
      </c>
      <c r="H196" s="122">
        <f>'Histo-Pôles pro forma'!E190-'Histo-Pôles'!H196</f>
        <v>-618.5390837250666</v>
      </c>
      <c r="I196" s="122">
        <f>'Histo-Pôles pro forma'!F190-'Histo-Pôles'!I196</f>
        <v>-9.265100032982332</v>
      </c>
      <c r="J196" s="122">
        <v>-11000</v>
      </c>
      <c r="K196" s="122">
        <v>-11000</v>
      </c>
      <c r="L196" s="122">
        <v>-1000</v>
      </c>
      <c r="M196" s="122" t="s">
        <v>192</v>
      </c>
      <c r="N196" s="122">
        <v>1000</v>
      </c>
    </row>
    <row r="197" spans="1:14" ht="13.5">
      <c r="A197" s="22" t="s">
        <v>28</v>
      </c>
      <c r="B197" s="139" t="s">
        <v>60</v>
      </c>
      <c r="C197" s="83" t="s">
        <v>108</v>
      </c>
      <c r="D197" s="104" t="s">
        <v>29</v>
      </c>
      <c r="E197" s="117">
        <f>'Histo-Pôles pro forma'!B191-'Histo-Pôles'!E197</f>
        <v>-354.4306565109873</v>
      </c>
      <c r="F197" s="117">
        <f>'Histo-Pôles pro forma'!C191-'Histo-Pôles'!F197</f>
        <v>-30.571229738765396</v>
      </c>
      <c r="G197" s="117">
        <f>'Histo-Pôles pro forma'!D191-'Histo-Pôles'!G197</f>
        <v>527.7320987657877</v>
      </c>
      <c r="H197" s="117">
        <f>'Histo-Pôles pro forma'!E191-'Histo-Pôles'!H197</f>
        <v>-582.1744977205817</v>
      </c>
      <c r="I197" s="117">
        <f>'Histo-Pôles pro forma'!F191-'Histo-Pôles'!I197</f>
        <v>-269.4170278176025</v>
      </c>
      <c r="J197" s="117">
        <v>1173000</v>
      </c>
      <c r="K197" s="117">
        <v>267000</v>
      </c>
      <c r="L197" s="117">
        <v>322000</v>
      </c>
      <c r="M197" s="117">
        <v>312000</v>
      </c>
      <c r="N197" s="117">
        <v>272000</v>
      </c>
    </row>
    <row r="198" spans="2:14" s="9" customFormat="1" ht="6" customHeight="1">
      <c r="B198" s="140"/>
      <c r="C198" s="6"/>
      <c r="D198" s="17"/>
      <c r="E198" s="131">
        <f>'Histo-Pôles pro forma'!B192-'Histo-Pôles'!E198</f>
        <v>0</v>
      </c>
      <c r="F198" s="131">
        <f>'Histo-Pôles pro forma'!C192-'Histo-Pôles'!F198</f>
        <v>0</v>
      </c>
      <c r="G198" s="131">
        <f>'Histo-Pôles pro forma'!D192-'Histo-Pôles'!G198</f>
        <v>0</v>
      </c>
      <c r="H198" s="131">
        <f>'Histo-Pôles pro forma'!E192-'Histo-Pôles'!H198</f>
        <v>0</v>
      </c>
      <c r="I198" s="131">
        <f>'Histo-Pôles pro forma'!F192-'Histo-Pôles'!I198</f>
        <v>0</v>
      </c>
      <c r="J198" s="131"/>
      <c r="K198" s="131"/>
      <c r="L198" s="131"/>
      <c r="M198" s="131"/>
      <c r="N198" s="131"/>
    </row>
    <row r="199" spans="1:14" ht="13.5">
      <c r="A199" s="26"/>
      <c r="B199" s="139"/>
      <c r="C199" s="80" t="s">
        <v>108</v>
      </c>
      <c r="D199" s="121" t="s">
        <v>94</v>
      </c>
      <c r="E199" s="153">
        <f>'Histo-Pôles pro forma'!B193-'Histo-Pôles'!E199</f>
        <v>0</v>
      </c>
      <c r="F199" s="153">
        <f>'Histo-Pôles pro forma'!C193-'Histo-Pôles'!F199</f>
        <v>0</v>
      </c>
      <c r="G199" s="114">
        <f>'Histo-Pôles pro forma'!D193-'Histo-Pôles'!G199</f>
        <v>0</v>
      </c>
      <c r="H199" s="114">
        <f>'Histo-Pôles pro forma'!E193-'Histo-Pôles'!H199</f>
        <v>0</v>
      </c>
      <c r="I199" s="114">
        <f>'Histo-Pôles pro forma'!F193-'Histo-Pôles'!I199</f>
        <v>0</v>
      </c>
      <c r="J199" s="114">
        <f>'FPN '!J25</f>
        <v>3183057.747490335</v>
      </c>
      <c r="K199" s="114">
        <f>'FPN '!K25</f>
        <v>3183057.747490335</v>
      </c>
      <c r="L199" s="114">
        <f>'FPN '!L25</f>
        <v>3188604.3578605936</v>
      </c>
      <c r="M199" s="114">
        <f>'FPN '!M25</f>
        <v>3171682.8915922605</v>
      </c>
      <c r="N199" s="153">
        <f>'FPN '!N25</f>
        <v>3172637.9596072603</v>
      </c>
    </row>
    <row r="200" spans="3:4" ht="13.5">
      <c r="C200" s="6"/>
      <c r="D200" s="7"/>
    </row>
    <row r="201" spans="2:14" s="9" customFormat="1" ht="13.5">
      <c r="B201" s="142"/>
      <c r="D201" s="25" t="s">
        <v>91</v>
      </c>
      <c r="E201" s="103">
        <f>2013</f>
        <v>2013</v>
      </c>
      <c r="F201" s="103" t="s">
        <v>188</v>
      </c>
      <c r="G201" s="103" t="s">
        <v>189</v>
      </c>
      <c r="H201" s="103" t="s">
        <v>190</v>
      </c>
      <c r="I201" s="103" t="s">
        <v>191</v>
      </c>
      <c r="J201" s="103">
        <f>2012</f>
        <v>2012</v>
      </c>
      <c r="K201" s="103" t="s">
        <v>115</v>
      </c>
      <c r="L201" s="103" t="s">
        <v>116</v>
      </c>
      <c r="M201" s="103" t="s">
        <v>117</v>
      </c>
      <c r="N201" s="103" t="s">
        <v>118</v>
      </c>
    </row>
    <row r="202" ht="13.5">
      <c r="D202" s="104" t="s">
        <v>205</v>
      </c>
    </row>
    <row r="203" spans="1:14" ht="13.5">
      <c r="A203" s="86" t="s">
        <v>17</v>
      </c>
      <c r="B203" s="135" t="s">
        <v>204</v>
      </c>
      <c r="C203" s="86" t="s">
        <v>212</v>
      </c>
      <c r="D203" s="104" t="s">
        <v>43</v>
      </c>
      <c r="E203" s="117">
        <f>'Histo-Pôles pro forma'!B197-'Histo-Pôles'!E203</f>
        <v>1066567.0364236413</v>
      </c>
      <c r="F203" s="117">
        <f>'Histo-Pôles pro forma'!C197-'Histo-Pôles'!F203</f>
        <v>236858.9184607889</v>
      </c>
      <c r="G203" s="117">
        <f>'Histo-Pôles pro forma'!D197-'Histo-Pôles'!G203</f>
        <v>236782.62800886921</v>
      </c>
      <c r="H203" s="117">
        <f>'Histo-Pôles pro forma'!E197-'Histo-Pôles'!H203</f>
        <v>298193.9581241513</v>
      </c>
      <c r="I203" s="117">
        <f>'Histo-Pôles pro forma'!F197-'Histo-Pôles'!I203</f>
        <v>294731.5318298318</v>
      </c>
      <c r="J203" s="113">
        <v>1767000</v>
      </c>
      <c r="K203" s="113">
        <v>405000</v>
      </c>
      <c r="L203" s="113">
        <v>406000</v>
      </c>
      <c r="M203" s="113">
        <v>482000</v>
      </c>
      <c r="N203" s="113">
        <v>474000</v>
      </c>
    </row>
    <row r="204" spans="1:14" ht="13.5">
      <c r="A204" s="86" t="s">
        <v>18</v>
      </c>
      <c r="B204" s="135" t="s">
        <v>204</v>
      </c>
      <c r="C204" s="86" t="s">
        <v>212</v>
      </c>
      <c r="D204" s="89" t="s">
        <v>19</v>
      </c>
      <c r="E204" s="122">
        <f>'Histo-Pôles pro forma'!B198-'Histo-Pôles'!E204</f>
        <v>-633306.2577762288</v>
      </c>
      <c r="F204" s="122">
        <f>'Histo-Pôles pro forma'!C198-'Histo-Pôles'!F204</f>
        <v>-156457.4059577046</v>
      </c>
      <c r="G204" s="122">
        <f>'Histo-Pôles pro forma'!D198-'Histo-Pôles'!G204</f>
        <v>-151205.19241186866</v>
      </c>
      <c r="H204" s="122">
        <f>'Histo-Pôles pro forma'!E198-'Histo-Pôles'!H204</f>
        <v>-167258.94920146145</v>
      </c>
      <c r="I204" s="122">
        <f>'Histo-Pôles pro forma'!F198-'Histo-Pôles'!I204</f>
        <v>-158384.71020519413</v>
      </c>
      <c r="J204" s="122">
        <v>-1287000</v>
      </c>
      <c r="K204" s="122">
        <v>-317000</v>
      </c>
      <c r="L204" s="122">
        <v>-313000</v>
      </c>
      <c r="M204" s="122">
        <v>-330000</v>
      </c>
      <c r="N204" s="122">
        <v>-327000</v>
      </c>
    </row>
    <row r="205" spans="1:14" ht="13.5">
      <c r="A205" s="86" t="s">
        <v>20</v>
      </c>
      <c r="B205" s="135" t="s">
        <v>204</v>
      </c>
      <c r="C205" s="86" t="s">
        <v>212</v>
      </c>
      <c r="D205" s="104" t="s">
        <v>46</v>
      </c>
      <c r="E205" s="117">
        <f>'Histo-Pôles pro forma'!B199-'Histo-Pôles'!E205</f>
        <v>433260.77864741243</v>
      </c>
      <c r="F205" s="117">
        <f>'Histo-Pôles pro forma'!C199-'Histo-Pôles'!F205</f>
        <v>80401.51250308429</v>
      </c>
      <c r="G205" s="117">
        <f>'Histo-Pôles pro forma'!D199-'Histo-Pôles'!G205</f>
        <v>85577.43559700056</v>
      </c>
      <c r="H205" s="117">
        <f>'Histo-Pôles pro forma'!E199-'Histo-Pôles'!H205</f>
        <v>130935.00892268983</v>
      </c>
      <c r="I205" s="117">
        <f>'Histo-Pôles pro forma'!F199-'Histo-Pôles'!I205</f>
        <v>136346.82162463764</v>
      </c>
      <c r="J205" s="117">
        <v>480000</v>
      </c>
      <c r="K205" s="117">
        <v>88000</v>
      </c>
      <c r="L205" s="117">
        <v>93000</v>
      </c>
      <c r="M205" s="117">
        <v>152000</v>
      </c>
      <c r="N205" s="117">
        <v>147000</v>
      </c>
    </row>
    <row r="206" spans="1:14" ht="13.5">
      <c r="A206" s="86" t="s">
        <v>0</v>
      </c>
      <c r="B206" s="135" t="s">
        <v>204</v>
      </c>
      <c r="C206" s="86" t="s">
        <v>212</v>
      </c>
      <c r="D206" s="89" t="s">
        <v>21</v>
      </c>
      <c r="E206" s="122">
        <f>'Histo-Pôles pro forma'!B200-'Histo-Pôles'!E206</f>
        <v>-157671.79470470164</v>
      </c>
      <c r="F206" s="122">
        <f>'Histo-Pôles pro forma'!C200-'Histo-Pôles'!F206</f>
        <v>-38330.27600806157</v>
      </c>
      <c r="G206" s="122">
        <f>'Histo-Pôles pro forma'!D200-'Histo-Pôles'!G206</f>
        <v>-35670.09198364924</v>
      </c>
      <c r="H206" s="122">
        <f>'Histo-Pôles pro forma'!E200-'Histo-Pôles'!H206</f>
        <v>-30108.442061786754</v>
      </c>
      <c r="I206" s="122">
        <f>'Histo-Pôles pro forma'!F200-'Histo-Pôles'!I206</f>
        <v>-53562.98465120411</v>
      </c>
      <c r="J206" s="122">
        <v>-224000</v>
      </c>
      <c r="K206" s="122">
        <v>-52000</v>
      </c>
      <c r="L206" s="122">
        <v>-48000</v>
      </c>
      <c r="M206" s="122">
        <v>-53000</v>
      </c>
      <c r="N206" s="122">
        <v>-71000</v>
      </c>
    </row>
    <row r="207" spans="1:14" ht="13.5">
      <c r="A207" s="86" t="s">
        <v>22</v>
      </c>
      <c r="B207" s="135" t="s">
        <v>204</v>
      </c>
      <c r="C207" s="86" t="s">
        <v>212</v>
      </c>
      <c r="D207" s="104" t="s">
        <v>23</v>
      </c>
      <c r="E207" s="117">
        <f>'Histo-Pôles pro forma'!B201-'Histo-Pôles'!E207</f>
        <v>275588.9839427108</v>
      </c>
      <c r="F207" s="117">
        <f>'Histo-Pôles pro forma'!C201-'Histo-Pôles'!F207</f>
        <v>42071.23649502272</v>
      </c>
      <c r="G207" s="117">
        <f>'Histo-Pôles pro forma'!D201-'Histo-Pôles'!G207</f>
        <v>49907.34361335132</v>
      </c>
      <c r="H207" s="117">
        <f>'Histo-Pôles pro forma'!E201-'Histo-Pôles'!H207</f>
        <v>100826.56686090307</v>
      </c>
      <c r="I207" s="117">
        <f>'Histo-Pôles pro forma'!F201-'Histo-Pôles'!I207</f>
        <v>82783.83697343353</v>
      </c>
      <c r="J207" s="117">
        <v>256000</v>
      </c>
      <c r="K207" s="117">
        <v>36000</v>
      </c>
      <c r="L207" s="117">
        <v>45000</v>
      </c>
      <c r="M207" s="117">
        <v>99000</v>
      </c>
      <c r="N207" s="117">
        <v>76000</v>
      </c>
    </row>
    <row r="208" spans="1:14" ht="13.5">
      <c r="A208" s="26" t="s">
        <v>24</v>
      </c>
      <c r="B208" s="135" t="s">
        <v>204</v>
      </c>
      <c r="C208" s="88" t="s">
        <v>212</v>
      </c>
      <c r="D208" s="121" t="s">
        <v>81</v>
      </c>
      <c r="E208" s="122">
        <f>'Histo-Pôles pro forma'!B202-'Histo-Pôles'!E208</f>
        <v>-156281.16889986064</v>
      </c>
      <c r="F208" s="122">
        <f>'Histo-Pôles pro forma'!C202-'Histo-Pôles'!F208</f>
        <v>-22683.407348252178</v>
      </c>
      <c r="G208" s="122">
        <f>'Histo-Pôles pro forma'!D202-'Histo-Pôles'!G208</f>
        <v>-28410.030776413754</v>
      </c>
      <c r="H208" s="122">
        <f>'Histo-Pôles pro forma'!E202-'Histo-Pôles'!H208</f>
        <v>-58675.53083950814</v>
      </c>
      <c r="I208" s="122">
        <f>'Histo-Pôles pro forma'!F202-'Histo-Pôles'!I208</f>
        <v>-46512.19993568651</v>
      </c>
      <c r="J208" s="122">
        <v>99000</v>
      </c>
      <c r="K208" s="122">
        <v>24000</v>
      </c>
      <c r="L208" s="122">
        <v>26000</v>
      </c>
      <c r="M208" s="122">
        <v>28000</v>
      </c>
      <c r="N208" s="122">
        <v>21000</v>
      </c>
    </row>
    <row r="209" spans="1:14" ht="13.5">
      <c r="A209" s="26" t="s">
        <v>25</v>
      </c>
      <c r="B209" s="135" t="s">
        <v>204</v>
      </c>
      <c r="C209" s="86" t="s">
        <v>212</v>
      </c>
      <c r="D209" s="89" t="s">
        <v>26</v>
      </c>
      <c r="E209" s="122">
        <f>'Histo-Pôles pro forma'!B203-'Histo-Pôles'!E209</f>
        <v>387.6628860324563</v>
      </c>
      <c r="F209" s="122">
        <f>'Histo-Pôles pro forma'!C203-'Histo-Pôles'!F209</f>
        <v>637.3779220221402</v>
      </c>
      <c r="G209" s="122">
        <f>'Histo-Pôles pro forma'!D203-'Histo-Pôles'!G209</f>
        <v>-240.97565941659875</v>
      </c>
      <c r="H209" s="122">
        <f>'Histo-Pôles pro forma'!E203-'Histo-Pôles'!H209</f>
        <v>235.60373054775118</v>
      </c>
      <c r="I209" s="122">
        <f>'Histo-Pôles pro forma'!F203-'Histo-Pôles'!I209</f>
        <v>-244.3431071208356</v>
      </c>
      <c r="J209" s="122">
        <v>110000</v>
      </c>
      <c r="K209" s="122">
        <v>1000</v>
      </c>
      <c r="L209" s="122" t="s">
        <v>192</v>
      </c>
      <c r="M209" s="122">
        <v>110000</v>
      </c>
      <c r="N209" s="122">
        <v>-1000</v>
      </c>
    </row>
    <row r="210" spans="1:14" ht="13.5">
      <c r="A210" s="86" t="s">
        <v>28</v>
      </c>
      <c r="B210" s="135" t="s">
        <v>204</v>
      </c>
      <c r="C210" s="86" t="s">
        <v>212</v>
      </c>
      <c r="D210" s="104" t="s">
        <v>48</v>
      </c>
      <c r="E210" s="117">
        <f>'Histo-Pôles pro forma'!B204-'Histo-Pôles'!E210</f>
        <v>119695.47792888258</v>
      </c>
      <c r="F210" s="117">
        <f>'Histo-Pôles pro forma'!C204-'Histo-Pôles'!F210</f>
        <v>20025.20706879269</v>
      </c>
      <c r="G210" s="117">
        <f>'Histo-Pôles pro forma'!D204-'Histo-Pôles'!G210</f>
        <v>21256.337177520967</v>
      </c>
      <c r="H210" s="117">
        <f>'Histo-Pôles pro forma'!E204-'Histo-Pôles'!H210</f>
        <v>42386.63975194268</v>
      </c>
      <c r="I210" s="117">
        <f>'Histo-Pôles pro forma'!F204-'Histo-Pôles'!I210</f>
        <v>36027.29393062618</v>
      </c>
      <c r="J210" s="117">
        <v>465000</v>
      </c>
      <c r="K210" s="117">
        <v>61000</v>
      </c>
      <c r="L210" s="117">
        <v>71000</v>
      </c>
      <c r="M210" s="117">
        <v>237000</v>
      </c>
      <c r="N210" s="117">
        <v>96000</v>
      </c>
    </row>
    <row r="211" spans="2:14" ht="13.5">
      <c r="B211" s="135"/>
      <c r="C211" s="6"/>
      <c r="D211" s="121" t="s">
        <v>80</v>
      </c>
      <c r="E211" s="122">
        <f>'Histo-Pôles pro forma'!B205-'Histo-Pôles'!E211</f>
        <v>872.7158389759716</v>
      </c>
      <c r="F211" s="122">
        <f>'Histo-Pôles pro forma'!C205-'Histo-Pôles'!F211</f>
        <v>508.1182301354129</v>
      </c>
      <c r="G211" s="122">
        <f>'Histo-Pôles pro forma'!D205-'Histo-Pôles'!G211</f>
        <v>119.53687954170164</v>
      </c>
      <c r="H211" s="122">
        <f>'Histo-Pôles pro forma'!E205-'Histo-Pôles'!H211</f>
        <v>1587.0148999842058</v>
      </c>
      <c r="I211" s="122">
        <f>'Histo-Pôles pro forma'!F205-'Histo-Pôles'!I211</f>
        <v>-1341.9541706852615</v>
      </c>
      <c r="J211" s="122">
        <f>J212-J210</f>
        <v>0</v>
      </c>
      <c r="K211" s="122">
        <f>K212-K210</f>
        <v>0</v>
      </c>
      <c r="L211" s="122">
        <f>L212-L210</f>
        <v>0</v>
      </c>
      <c r="M211" s="122">
        <f>M212-M210</f>
        <v>0</v>
      </c>
      <c r="N211" s="122">
        <f>N212-N210</f>
        <v>0</v>
      </c>
    </row>
    <row r="212" spans="1:14" ht="13.5">
      <c r="A212" s="86" t="s">
        <v>28</v>
      </c>
      <c r="B212" s="139" t="s">
        <v>129</v>
      </c>
      <c r="C212" s="88" t="s">
        <v>213</v>
      </c>
      <c r="D212" s="104" t="s">
        <v>214</v>
      </c>
      <c r="E212" s="117">
        <f>'Histo-Pôles pro forma'!B206-'Histo-Pôles'!E212</f>
        <v>120568.19376785855</v>
      </c>
      <c r="F212" s="117">
        <f>'Histo-Pôles pro forma'!C206-'Histo-Pôles'!F212</f>
        <v>20533.325298928103</v>
      </c>
      <c r="G212" s="117">
        <f>'Histo-Pôles pro forma'!D206-'Histo-Pôles'!G212</f>
        <v>21375.87405706267</v>
      </c>
      <c r="H212" s="117">
        <f>'Histo-Pôles pro forma'!E206-'Histo-Pôles'!H212</f>
        <v>43973.65465192689</v>
      </c>
      <c r="I212" s="117">
        <f>'Histo-Pôles pro forma'!F206-'Histo-Pôles'!I212</f>
        <v>34685.33975994092</v>
      </c>
      <c r="J212" s="113">
        <v>465000</v>
      </c>
      <c r="K212" s="113">
        <v>61000</v>
      </c>
      <c r="L212" s="113">
        <v>71000</v>
      </c>
      <c r="M212" s="113">
        <v>237000</v>
      </c>
      <c r="N212" s="113">
        <v>96000</v>
      </c>
    </row>
    <row r="213" spans="2:14" s="9" customFormat="1" ht="6" customHeight="1">
      <c r="B213" s="140"/>
      <c r="C213" s="6"/>
      <c r="D213" s="17"/>
      <c r="E213" s="131">
        <f>'Histo-Pôles pro forma'!B207-'Histo-Pôles'!E213</f>
        <v>0</v>
      </c>
      <c r="F213" s="131">
        <f>'Histo-Pôles pro forma'!C207-'Histo-Pôles'!F213</f>
        <v>0</v>
      </c>
      <c r="G213" s="131">
        <f>'Histo-Pôles pro forma'!D207-'Histo-Pôles'!G213</f>
        <v>0</v>
      </c>
      <c r="H213" s="131">
        <f>'Histo-Pôles pro forma'!E207-'Histo-Pôles'!H213</f>
        <v>0</v>
      </c>
      <c r="I213" s="131">
        <f>'Histo-Pôles pro forma'!F207-'Histo-Pôles'!I213</f>
        <v>0</v>
      </c>
      <c r="J213" s="131"/>
      <c r="K213" s="131"/>
      <c r="L213" s="131"/>
      <c r="M213" s="131"/>
      <c r="N213" s="131"/>
    </row>
    <row r="214" spans="1:14" ht="13.5">
      <c r="A214" s="9"/>
      <c r="C214" s="116" t="s">
        <v>213</v>
      </c>
      <c r="D214" s="121" t="s">
        <v>94</v>
      </c>
      <c r="E214" s="153">
        <f>'Histo-Pôles pro forma'!B208-'Histo-Pôles'!E214</f>
        <v>0</v>
      </c>
      <c r="F214" s="153">
        <f>'Histo-Pôles pro forma'!C208-'Histo-Pôles'!F214</f>
        <v>0</v>
      </c>
      <c r="G214" s="114">
        <f>'Histo-Pôles pro forma'!D208-'Histo-Pôles'!G214</f>
        <v>0</v>
      </c>
      <c r="H214" s="114">
        <f>'Histo-Pôles pro forma'!E208-'Histo-Pôles'!H214</f>
        <v>0</v>
      </c>
      <c r="I214" s="114">
        <f>'Histo-Pôles pro forma'!F208-'Histo-Pôles'!I214</f>
        <v>0</v>
      </c>
      <c r="J214" s="114">
        <f>'FPN '!J92</f>
        <v>0</v>
      </c>
      <c r="K214" s="114">
        <f>'FPN '!K92</f>
        <v>0</v>
      </c>
      <c r="L214" s="114">
        <f>'FPN '!L92</f>
        <v>0</v>
      </c>
      <c r="M214" s="114">
        <f>'FPN '!M92</f>
        <v>0</v>
      </c>
      <c r="N214" s="153">
        <f>'FPN '!N92</f>
        <v>0</v>
      </c>
    </row>
    <row r="215" spans="3:4" ht="13.5">
      <c r="C215" s="6"/>
      <c r="D215" s="7"/>
    </row>
    <row r="216" spans="2:14" s="21" customFormat="1" ht="13.5">
      <c r="B216" s="143"/>
      <c r="C216" s="5"/>
      <c r="D216" s="25" t="s">
        <v>91</v>
      </c>
      <c r="E216" s="123">
        <f>$E$62</f>
        <v>2013</v>
      </c>
      <c r="F216" s="123" t="str">
        <f>$F$62</f>
        <v>4T13 </v>
      </c>
      <c r="G216" s="123" t="str">
        <f>$G$62</f>
        <v>3T13 </v>
      </c>
      <c r="H216" s="123" t="str">
        <f>$H$62</f>
        <v>2T13 </v>
      </c>
      <c r="I216" s="123" t="str">
        <f>$I$62</f>
        <v>1T13 </v>
      </c>
      <c r="J216" s="123">
        <f>$J$62</f>
        <v>2012</v>
      </c>
      <c r="K216" s="123" t="str">
        <f>$K$62</f>
        <v>4T12 </v>
      </c>
      <c r="L216" s="123" t="str">
        <f>$L$62</f>
        <v>3T12 </v>
      </c>
      <c r="M216" s="123" t="str">
        <f>$M$62</f>
        <v>2T12 </v>
      </c>
      <c r="N216" s="123" t="str">
        <f>$N$62</f>
        <v>1T12 </v>
      </c>
    </row>
    <row r="217" ht="13.5">
      <c r="D217" s="104" t="s">
        <v>216</v>
      </c>
    </row>
    <row r="218" spans="1:14" ht="13.5">
      <c r="A218" s="22" t="s">
        <v>17</v>
      </c>
      <c r="B218" s="139" t="s">
        <v>129</v>
      </c>
      <c r="C218" s="86" t="s">
        <v>213</v>
      </c>
      <c r="D218" s="104" t="s">
        <v>43</v>
      </c>
      <c r="E218" s="117">
        <f>'Histo-Pôles pro forma'!B212-'Histo-Pôles'!E218</f>
        <v>1066664.5685192074</v>
      </c>
      <c r="F218" s="117">
        <f>'Histo-Pôles pro forma'!C212-'Histo-Pôles'!F218</f>
        <v>236727.56527779647</v>
      </c>
      <c r="G218" s="117">
        <f>'Histo-Pôles pro forma'!D212-'Histo-Pôles'!G218</f>
        <v>237112.10583545108</v>
      </c>
      <c r="H218" s="117">
        <f>'Histo-Pôles pro forma'!E212-'Histo-Pôles'!H218</f>
        <v>299159.6991559326</v>
      </c>
      <c r="I218" s="117">
        <f>'Histo-Pôles pro forma'!F212-'Histo-Pôles'!I218</f>
        <v>293665.1982500274</v>
      </c>
      <c r="J218" s="113">
        <v>1767000</v>
      </c>
      <c r="K218" s="113">
        <v>405000</v>
      </c>
      <c r="L218" s="113">
        <v>406000</v>
      </c>
      <c r="M218" s="113">
        <v>482000</v>
      </c>
      <c r="N218" s="113">
        <v>474000</v>
      </c>
    </row>
    <row r="219" spans="1:14" ht="13.5">
      <c r="A219" s="22" t="s">
        <v>18</v>
      </c>
      <c r="B219" s="139" t="s">
        <v>129</v>
      </c>
      <c r="C219" s="86" t="s">
        <v>213</v>
      </c>
      <c r="D219" s="89" t="s">
        <v>19</v>
      </c>
      <c r="E219" s="122">
        <f>'Histo-Pôles pro forma'!B213-'Histo-Pôles'!E219</f>
        <v>-632524.2012100902</v>
      </c>
      <c r="F219" s="122">
        <f>'Histo-Pôles pro forma'!C213-'Histo-Pôles'!F219</f>
        <v>-155820.65005390908</v>
      </c>
      <c r="G219" s="122">
        <f>'Histo-Pôles pro forma'!D213-'Histo-Pôles'!G219</f>
        <v>-151410.11176058478</v>
      </c>
      <c r="H219" s="122">
        <f>'Histo-Pôles pro forma'!E213-'Histo-Pôles'!H219</f>
        <v>-166637.35699115277</v>
      </c>
      <c r="I219" s="122">
        <f>'Histo-Pôles pro forma'!F213-'Histo-Pôles'!I219</f>
        <v>-158656.0824044437</v>
      </c>
      <c r="J219" s="122">
        <v>-1287000</v>
      </c>
      <c r="K219" s="122">
        <v>-317000</v>
      </c>
      <c r="L219" s="122">
        <v>-313000</v>
      </c>
      <c r="M219" s="122">
        <v>-330000</v>
      </c>
      <c r="N219" s="122">
        <v>-327000</v>
      </c>
    </row>
    <row r="220" spans="1:14" ht="13.5">
      <c r="A220" s="22" t="s">
        <v>20</v>
      </c>
      <c r="B220" s="139" t="s">
        <v>129</v>
      </c>
      <c r="C220" s="86" t="s">
        <v>213</v>
      </c>
      <c r="D220" s="104" t="s">
        <v>46</v>
      </c>
      <c r="E220" s="117">
        <f>'Histo-Pôles pro forma'!B214-'Histo-Pôles'!E220</f>
        <v>434140.3673091172</v>
      </c>
      <c r="F220" s="117">
        <f>'Histo-Pôles pro forma'!C214-'Histo-Pôles'!F220</f>
        <v>80906.9152238874</v>
      </c>
      <c r="G220" s="117">
        <f>'Histo-Pôles pro forma'!D214-'Histo-Pôles'!G220</f>
        <v>85701.99407486629</v>
      </c>
      <c r="H220" s="117">
        <f>'Histo-Pôles pro forma'!E214-'Histo-Pôles'!H220</f>
        <v>132522.3421647798</v>
      </c>
      <c r="I220" s="117">
        <f>'Histo-Pôles pro forma'!F214-'Histo-Pôles'!I220</f>
        <v>135009.11584558367</v>
      </c>
      <c r="J220" s="117">
        <v>480000</v>
      </c>
      <c r="K220" s="117">
        <v>88000</v>
      </c>
      <c r="L220" s="117">
        <v>93000</v>
      </c>
      <c r="M220" s="117">
        <v>152000</v>
      </c>
      <c r="N220" s="117">
        <v>147000</v>
      </c>
    </row>
    <row r="221" spans="1:14" ht="13.5">
      <c r="A221" s="22" t="s">
        <v>0</v>
      </c>
      <c r="B221" s="139" t="s">
        <v>129</v>
      </c>
      <c r="C221" s="86" t="s">
        <v>213</v>
      </c>
      <c r="D221" s="89" t="s">
        <v>21</v>
      </c>
      <c r="E221" s="122">
        <f>'Histo-Pôles pro forma'!B215-'Histo-Pôles'!E221</f>
        <v>-157678.66752743046</v>
      </c>
      <c r="F221" s="122">
        <f>'Histo-Pôles pro forma'!C215-'Histo-Pôles'!F221</f>
        <v>-38327.56049872926</v>
      </c>
      <c r="G221" s="122">
        <f>'Histo-Pôles pro forma'!D215-'Histo-Pôles'!G221</f>
        <v>-35675.11358197327</v>
      </c>
      <c r="H221" s="122">
        <f>'Histo-Pôles pro forma'!E215-'Histo-Pôles'!H221</f>
        <v>-30108.76040389251</v>
      </c>
      <c r="I221" s="122">
        <f>'Histo-Pôles pro forma'!F215-'Histo-Pôles'!I221</f>
        <v>-53567.2330428354</v>
      </c>
      <c r="J221" s="122">
        <v>-224000</v>
      </c>
      <c r="K221" s="122">
        <v>-52000</v>
      </c>
      <c r="L221" s="122">
        <v>-48000</v>
      </c>
      <c r="M221" s="122">
        <v>-53000</v>
      </c>
      <c r="N221" s="122">
        <v>-71000</v>
      </c>
    </row>
    <row r="222" spans="1:14" ht="13.5">
      <c r="A222" s="22" t="s">
        <v>22</v>
      </c>
      <c r="B222" s="139" t="s">
        <v>129</v>
      </c>
      <c r="C222" s="86" t="s">
        <v>213</v>
      </c>
      <c r="D222" s="104" t="s">
        <v>23</v>
      </c>
      <c r="E222" s="117">
        <f>'Histo-Pôles pro forma'!B216-'Histo-Pôles'!E222</f>
        <v>276461.69978168677</v>
      </c>
      <c r="F222" s="117">
        <f>'Histo-Pôles pro forma'!C216-'Histo-Pôles'!F222</f>
        <v>42579.35472515813</v>
      </c>
      <c r="G222" s="117">
        <f>'Histo-Pôles pro forma'!D216-'Histo-Pôles'!G222</f>
        <v>50026.88049289302</v>
      </c>
      <c r="H222" s="117">
        <f>'Histo-Pôles pro forma'!E216-'Histo-Pôles'!H222</f>
        <v>102413.5817608873</v>
      </c>
      <c r="I222" s="117">
        <f>'Histo-Pôles pro forma'!F216-'Histo-Pôles'!I222</f>
        <v>81441.88280274827</v>
      </c>
      <c r="J222" s="117">
        <v>256000</v>
      </c>
      <c r="K222" s="117">
        <v>36000</v>
      </c>
      <c r="L222" s="117">
        <v>45000</v>
      </c>
      <c r="M222" s="117">
        <v>99000</v>
      </c>
      <c r="N222" s="117">
        <v>76000</v>
      </c>
    </row>
    <row r="223" spans="1:14" ht="13.5">
      <c r="A223" s="26" t="s">
        <v>24</v>
      </c>
      <c r="B223" s="139" t="s">
        <v>129</v>
      </c>
      <c r="C223" s="88" t="s">
        <v>213</v>
      </c>
      <c r="D223" s="121" t="s">
        <v>81</v>
      </c>
      <c r="E223" s="122">
        <f>'Histo-Pôles pro forma'!B217-'Histo-Pôles'!E223</f>
        <v>-156281.16889986064</v>
      </c>
      <c r="F223" s="122">
        <f>'Histo-Pôles pro forma'!C217-'Histo-Pôles'!F223</f>
        <v>-22683.407348252178</v>
      </c>
      <c r="G223" s="122">
        <f>'Histo-Pôles pro forma'!D217-'Histo-Pôles'!G223</f>
        <v>-28410.030776413754</v>
      </c>
      <c r="H223" s="122">
        <f>'Histo-Pôles pro forma'!E217-'Histo-Pôles'!H223</f>
        <v>-58675.53083950814</v>
      </c>
      <c r="I223" s="122">
        <f>'Histo-Pôles pro forma'!F217-'Histo-Pôles'!I223</f>
        <v>-46512.19993568651</v>
      </c>
      <c r="J223" s="122">
        <v>99000</v>
      </c>
      <c r="K223" s="122">
        <v>24000</v>
      </c>
      <c r="L223" s="122">
        <v>26000</v>
      </c>
      <c r="M223" s="122">
        <v>28000</v>
      </c>
      <c r="N223" s="122">
        <v>21000</v>
      </c>
    </row>
    <row r="224" spans="1:14" ht="13.5">
      <c r="A224" s="26" t="s">
        <v>25</v>
      </c>
      <c r="B224" s="139" t="s">
        <v>129</v>
      </c>
      <c r="C224" s="86" t="s">
        <v>213</v>
      </c>
      <c r="D224" s="89" t="s">
        <v>26</v>
      </c>
      <c r="E224" s="122">
        <f>'Histo-Pôles pro forma'!B218-'Histo-Pôles'!E224</f>
        <v>387.6628860324563</v>
      </c>
      <c r="F224" s="122">
        <f>'Histo-Pôles pro forma'!C218-'Histo-Pôles'!F224</f>
        <v>637.3779220221402</v>
      </c>
      <c r="G224" s="122">
        <f>'Histo-Pôles pro forma'!D218-'Histo-Pôles'!G224</f>
        <v>-240.97565941659875</v>
      </c>
      <c r="H224" s="122">
        <f>'Histo-Pôles pro forma'!E218-'Histo-Pôles'!H224</f>
        <v>235.60373054775118</v>
      </c>
      <c r="I224" s="122">
        <f>'Histo-Pôles pro forma'!F218-'Histo-Pôles'!I224</f>
        <v>-244.3431071208356</v>
      </c>
      <c r="J224" s="122">
        <v>110000</v>
      </c>
      <c r="K224" s="122">
        <v>1000</v>
      </c>
      <c r="L224" s="122" t="s">
        <v>192</v>
      </c>
      <c r="M224" s="122">
        <v>110000</v>
      </c>
      <c r="N224" s="122">
        <v>-1000</v>
      </c>
    </row>
    <row r="225" spans="1:14" ht="13.5">
      <c r="A225" s="22" t="s">
        <v>28</v>
      </c>
      <c r="B225" s="139" t="s">
        <v>129</v>
      </c>
      <c r="C225" s="86" t="s">
        <v>213</v>
      </c>
      <c r="D225" s="104" t="s">
        <v>29</v>
      </c>
      <c r="E225" s="117">
        <f>'Histo-Pôles pro forma'!B219-'Histo-Pôles'!E225</f>
        <v>120568.19376785855</v>
      </c>
      <c r="F225" s="117">
        <f>'Histo-Pôles pro forma'!C219-'Histo-Pôles'!F225</f>
        <v>20533.325298928103</v>
      </c>
      <c r="G225" s="117">
        <f>'Histo-Pôles pro forma'!D219-'Histo-Pôles'!G225</f>
        <v>21375.87405706267</v>
      </c>
      <c r="H225" s="117">
        <f>'Histo-Pôles pro forma'!E219-'Histo-Pôles'!H225</f>
        <v>43973.65465192689</v>
      </c>
      <c r="I225" s="117">
        <f>'Histo-Pôles pro forma'!F219-'Histo-Pôles'!I225</f>
        <v>34685.33975994092</v>
      </c>
      <c r="J225" s="117">
        <v>465000</v>
      </c>
      <c r="K225" s="117">
        <v>61000</v>
      </c>
      <c r="L225" s="117">
        <v>71000</v>
      </c>
      <c r="M225" s="117">
        <v>237000</v>
      </c>
      <c r="N225" s="117">
        <v>96000</v>
      </c>
    </row>
    <row r="226" spans="2:14" s="9" customFormat="1" ht="6" customHeight="1">
      <c r="B226" s="142"/>
      <c r="C226" s="6"/>
      <c r="D226" s="17"/>
      <c r="E226" s="131">
        <f>'Histo-Pôles pro forma'!B220-'Histo-Pôles'!E226</f>
        <v>0</v>
      </c>
      <c r="F226" s="131">
        <f>'Histo-Pôles pro forma'!C220-'Histo-Pôles'!F226</f>
        <v>0</v>
      </c>
      <c r="G226" s="131">
        <f>'Histo-Pôles pro forma'!D220-'Histo-Pôles'!G226</f>
        <v>0</v>
      </c>
      <c r="H226" s="131">
        <f>'Histo-Pôles pro forma'!E220-'Histo-Pôles'!H226</f>
        <v>0</v>
      </c>
      <c r="I226" s="131">
        <f>'Histo-Pôles pro forma'!F220-'Histo-Pôles'!I226</f>
        <v>0</v>
      </c>
      <c r="J226" s="131"/>
      <c r="K226" s="131"/>
      <c r="L226" s="131"/>
      <c r="M226" s="131"/>
      <c r="N226" s="131"/>
    </row>
    <row r="227" spans="1:14" ht="13.5">
      <c r="A227" s="26"/>
      <c r="B227" s="139"/>
      <c r="C227" s="88" t="s">
        <v>213</v>
      </c>
      <c r="D227" s="121" t="s">
        <v>94</v>
      </c>
      <c r="E227" s="153">
        <f>'Histo-Pôles pro forma'!B221-'Histo-Pôles'!E227</f>
        <v>0</v>
      </c>
      <c r="F227" s="153">
        <f>'Histo-Pôles pro forma'!C221-'Histo-Pôles'!F227</f>
        <v>0</v>
      </c>
      <c r="G227" s="114">
        <f>'Histo-Pôles pro forma'!D221-'Histo-Pôles'!G227</f>
        <v>0</v>
      </c>
      <c r="H227" s="114">
        <f>'Histo-Pôles pro forma'!E221-'Histo-Pôles'!H227</f>
        <v>0</v>
      </c>
      <c r="I227" s="114">
        <f>'Histo-Pôles pro forma'!F221-'Histo-Pôles'!I227</f>
        <v>0</v>
      </c>
      <c r="J227" s="114">
        <f>'FPN '!J27</f>
        <v>3678036.5303164236</v>
      </c>
      <c r="K227" s="114">
        <f>'FPN '!K27</f>
        <v>3678036.5303164236</v>
      </c>
      <c r="L227" s="114">
        <f>'FPN '!L27</f>
        <v>3725535.021858724</v>
      </c>
      <c r="M227" s="114">
        <f>'FPN '!M27</f>
        <v>3756550.798847244</v>
      </c>
      <c r="N227" s="153">
        <f>'FPN '!N27</f>
        <v>3638205.0200941525</v>
      </c>
    </row>
    <row r="228" spans="3:4" ht="13.5">
      <c r="C228" s="6"/>
      <c r="D228" s="7"/>
    </row>
    <row r="229" spans="3:4" ht="13.5">
      <c r="C229" s="6"/>
      <c r="D229" s="7"/>
    </row>
    <row r="230" spans="2:14" s="9" customFormat="1" ht="13.5">
      <c r="B230" s="142"/>
      <c r="D230" s="25" t="s">
        <v>91</v>
      </c>
      <c r="E230" s="103">
        <f>2013</f>
        <v>2013</v>
      </c>
      <c r="F230" s="103" t="s">
        <v>188</v>
      </c>
      <c r="G230" s="103" t="s">
        <v>189</v>
      </c>
      <c r="H230" s="103" t="s">
        <v>190</v>
      </c>
      <c r="I230" s="103" t="s">
        <v>191</v>
      </c>
      <c r="J230" s="103">
        <f>2012</f>
        <v>2012</v>
      </c>
      <c r="K230" s="103" t="s">
        <v>115</v>
      </c>
      <c r="L230" s="103" t="s">
        <v>116</v>
      </c>
      <c r="M230" s="103" t="s">
        <v>117</v>
      </c>
      <c r="N230" s="103" t="s">
        <v>118</v>
      </c>
    </row>
    <row r="231" ht="13.5">
      <c r="D231" s="104" t="s">
        <v>207</v>
      </c>
    </row>
    <row r="232" spans="1:14" ht="13.5">
      <c r="A232" s="86" t="s">
        <v>17</v>
      </c>
      <c r="B232" s="135" t="s">
        <v>206</v>
      </c>
      <c r="C232" s="83" t="s">
        <v>217</v>
      </c>
      <c r="D232" s="104" t="s">
        <v>43</v>
      </c>
      <c r="E232" s="117">
        <f>'Histo-Pôles pro forma'!B225-'Histo-Pôles'!E232</f>
        <v>-456.802045868244</v>
      </c>
      <c r="F232" s="117">
        <f>'Histo-Pôles pro forma'!C225-'Histo-Pôles'!F232</f>
        <v>-321.86268525221385</v>
      </c>
      <c r="G232" s="117">
        <f>'Histo-Pôles pro forma'!D225-'Histo-Pôles'!G232</f>
        <v>198.46919173316564</v>
      </c>
      <c r="H232" s="117">
        <f>'Histo-Pôles pro forma'!E225-'Histo-Pôles'!H232</f>
        <v>-437.10313982353546</v>
      </c>
      <c r="I232" s="117">
        <f>'Histo-Pôles pro forma'!F225-'Histo-Pôles'!I232</f>
        <v>103.69458747433964</v>
      </c>
      <c r="J232" s="113">
        <v>2204000</v>
      </c>
      <c r="K232" s="113">
        <v>532000</v>
      </c>
      <c r="L232" s="113">
        <v>556000</v>
      </c>
      <c r="M232" s="113">
        <v>557000</v>
      </c>
      <c r="N232" s="113">
        <v>559000</v>
      </c>
    </row>
    <row r="233" spans="1:14" ht="13.5">
      <c r="A233" s="86" t="s">
        <v>18</v>
      </c>
      <c r="B233" s="135" t="s">
        <v>206</v>
      </c>
      <c r="C233" s="86" t="s">
        <v>217</v>
      </c>
      <c r="D233" s="89" t="s">
        <v>19</v>
      </c>
      <c r="E233" s="122">
        <f>'Histo-Pôles pro forma'!B226-'Histo-Pôles'!E233</f>
        <v>-291.5058228042908</v>
      </c>
      <c r="F233" s="122">
        <f>'Histo-Pôles pro forma'!C226-'Histo-Pôles'!F233</f>
        <v>-581.5775988742826</v>
      </c>
      <c r="G233" s="122">
        <f>'Histo-Pôles pro forma'!D226-'Histo-Pôles'!G233</f>
        <v>67.44641907914774</v>
      </c>
      <c r="H233" s="122">
        <f>'Histo-Pôles pro forma'!E226-'Histo-Pôles'!H233</f>
        <v>40.441472042235546</v>
      </c>
      <c r="I233" s="122">
        <f>'Histo-Pôles pro forma'!F226-'Histo-Pôles'!I233</f>
        <v>182.1838849488413</v>
      </c>
      <c r="J233" s="122">
        <v>-1386000</v>
      </c>
      <c r="K233" s="122">
        <v>-345000</v>
      </c>
      <c r="L233" s="122">
        <v>-349000</v>
      </c>
      <c r="M233" s="122">
        <v>-346000</v>
      </c>
      <c r="N233" s="122">
        <v>-346000</v>
      </c>
    </row>
    <row r="234" spans="1:14" ht="13.5">
      <c r="A234" s="86" t="s">
        <v>20</v>
      </c>
      <c r="B234" s="135" t="s">
        <v>206</v>
      </c>
      <c r="C234" s="86" t="s">
        <v>217</v>
      </c>
      <c r="D234" s="104" t="s">
        <v>46</v>
      </c>
      <c r="E234" s="117">
        <f>'Histo-Pôles pro forma'!B227-'Histo-Pôles'!E234</f>
        <v>-748.3078686725348</v>
      </c>
      <c r="F234" s="117">
        <f>'Histo-Pôles pro forma'!C227-'Histo-Pôles'!F234</f>
        <v>-903.4402841264964</v>
      </c>
      <c r="G234" s="117">
        <f>'Histo-Pôles pro forma'!D227-'Histo-Pôles'!G234</f>
        <v>265.9156108123134</v>
      </c>
      <c r="H234" s="117">
        <f>'Histo-Pôles pro forma'!E227-'Histo-Pôles'!H234</f>
        <v>-396.6616677812999</v>
      </c>
      <c r="I234" s="117">
        <f>'Histo-Pôles pro forma'!F227-'Histo-Pôles'!I234</f>
        <v>285.87847242318094</v>
      </c>
      <c r="J234" s="117">
        <v>818000</v>
      </c>
      <c r="K234" s="117">
        <v>187000</v>
      </c>
      <c r="L234" s="117">
        <v>207000</v>
      </c>
      <c r="M234" s="117">
        <v>211000</v>
      </c>
      <c r="N234" s="117">
        <v>213000</v>
      </c>
    </row>
    <row r="235" spans="1:14" ht="13.5">
      <c r="A235" s="86" t="s">
        <v>0</v>
      </c>
      <c r="B235" s="135" t="s">
        <v>206</v>
      </c>
      <c r="C235" s="86" t="s">
        <v>217</v>
      </c>
      <c r="D235" s="89" t="s">
        <v>21</v>
      </c>
      <c r="E235" s="122">
        <f>'Histo-Pôles pro forma'!B228-'Histo-Pôles'!E235</f>
        <v>312.50613303194405</v>
      </c>
      <c r="F235" s="122">
        <f>'Histo-Pôles pro forma'!C228-'Histo-Pôles'!F235</f>
        <v>207.53023899352775</v>
      </c>
      <c r="G235" s="122">
        <f>'Histo-Pôles pro forma'!D228-'Histo-Pôles'!G235</f>
        <v>266.14078511562184</v>
      </c>
      <c r="H235" s="122">
        <f>'Histo-Pôles pro forma'!E228-'Histo-Pôles'!H235</f>
        <v>127.9121900448572</v>
      </c>
      <c r="I235" s="122">
        <f>'Histo-Pôles pro forma'!F228-'Histo-Pôles'!I235</f>
        <v>-289.0770811220573</v>
      </c>
      <c r="J235" s="122">
        <v>-54000</v>
      </c>
      <c r="K235" s="122">
        <v>-16000</v>
      </c>
      <c r="L235" s="122" t="s">
        <v>192</v>
      </c>
      <c r="M235" s="122">
        <v>-12000</v>
      </c>
      <c r="N235" s="122">
        <v>-26000</v>
      </c>
    </row>
    <row r="236" spans="1:14" ht="13.5">
      <c r="A236" s="86" t="s">
        <v>22</v>
      </c>
      <c r="B236" s="135" t="s">
        <v>206</v>
      </c>
      <c r="C236" s="86" t="s">
        <v>217</v>
      </c>
      <c r="D236" s="104" t="s">
        <v>23</v>
      </c>
      <c r="E236" s="117">
        <f>'Histo-Pôles pro forma'!B229-'Histo-Pôles'!E236</f>
        <v>-435.8017356406199</v>
      </c>
      <c r="F236" s="117">
        <f>'Histo-Pôles pro forma'!C229-'Histo-Pôles'!F236</f>
        <v>-695.9100451329723</v>
      </c>
      <c r="G236" s="117">
        <f>'Histo-Pôles pro forma'!D229-'Histo-Pôles'!G236</f>
        <v>532.0563959279389</v>
      </c>
      <c r="H236" s="117">
        <f>'Histo-Pôles pro forma'!E229-'Histo-Pôles'!H236</f>
        <v>-268.74947773644817</v>
      </c>
      <c r="I236" s="117">
        <f>'Histo-Pôles pro forma'!F229-'Histo-Pôles'!I236</f>
        <v>-3.198608698876342</v>
      </c>
      <c r="J236" s="117">
        <v>764000</v>
      </c>
      <c r="K236" s="117">
        <v>171000</v>
      </c>
      <c r="L236" s="117">
        <v>207000</v>
      </c>
      <c r="M236" s="117">
        <v>199000</v>
      </c>
      <c r="N236" s="117">
        <v>187000</v>
      </c>
    </row>
    <row r="237" spans="1:14" ht="13.5">
      <c r="A237" s="26" t="s">
        <v>24</v>
      </c>
      <c r="B237" s="135" t="s">
        <v>206</v>
      </c>
      <c r="C237" s="88" t="s">
        <v>217</v>
      </c>
      <c r="D237" s="121" t="s">
        <v>81</v>
      </c>
      <c r="E237" s="122">
        <f>'Histo-Pôles pro forma'!B230-'Histo-Pôles'!E237</f>
        <v>0</v>
      </c>
      <c r="F237" s="122">
        <f>'Histo-Pôles pro forma'!C230-'Histo-Pôles'!F237</f>
        <v>0</v>
      </c>
      <c r="G237" s="122">
        <f>'Histo-Pôles pro forma'!D230-'Histo-Pôles'!G237</f>
        <v>0</v>
      </c>
      <c r="H237" s="122">
        <f>'Histo-Pôles pro forma'!E230-'Histo-Pôles'!H237</f>
        <v>0</v>
      </c>
      <c r="I237" s="122">
        <f>'Histo-Pôles pro forma'!F230-'Histo-Pôles'!I237</f>
        <v>0</v>
      </c>
      <c r="J237" s="122">
        <v>0</v>
      </c>
      <c r="K237" s="122">
        <v>0</v>
      </c>
      <c r="L237" s="122" t="s">
        <v>192</v>
      </c>
      <c r="M237" s="122" t="s">
        <v>192</v>
      </c>
      <c r="N237" s="122" t="s">
        <v>192</v>
      </c>
    </row>
    <row r="238" spans="1:14" ht="13.5">
      <c r="A238" s="26" t="s">
        <v>25</v>
      </c>
      <c r="B238" s="135" t="s">
        <v>206</v>
      </c>
      <c r="C238" s="86" t="s">
        <v>217</v>
      </c>
      <c r="D238" s="89" t="s">
        <v>26</v>
      </c>
      <c r="E238" s="122">
        <f>'Histo-Pôles pro forma'!B231-'Histo-Pôles'!E238</f>
        <v>-105.59029821829154</v>
      </c>
      <c r="F238" s="122">
        <f>'Histo-Pôles pro forma'!C231-'Histo-Pôles'!F238</f>
        <v>-191.27009074804755</v>
      </c>
      <c r="G238" s="122">
        <f>'Histo-Pôles pro forma'!D231-'Histo-Pôles'!G238</f>
        <v>-22.371449051193963</v>
      </c>
      <c r="H238" s="122">
        <f>'Histo-Pôles pro forma'!E231-'Histo-Pôles'!H238</f>
        <v>-93.30701638199594</v>
      </c>
      <c r="I238" s="122">
        <f>'Histo-Pôles pro forma'!F231-'Histo-Pôles'!I238</f>
        <v>201.35825796294603</v>
      </c>
      <c r="J238" s="122">
        <v>6000</v>
      </c>
      <c r="K238" s="122">
        <v>1000</v>
      </c>
      <c r="L238" s="122">
        <v>1000</v>
      </c>
      <c r="M238" s="122">
        <v>1000</v>
      </c>
      <c r="N238" s="122">
        <v>3000</v>
      </c>
    </row>
    <row r="239" spans="1:14" ht="13.5">
      <c r="A239" s="86" t="s">
        <v>28</v>
      </c>
      <c r="B239" s="135" t="s">
        <v>206</v>
      </c>
      <c r="C239" s="86" t="s">
        <v>217</v>
      </c>
      <c r="D239" s="104" t="s">
        <v>48</v>
      </c>
      <c r="E239" s="117">
        <f>'Histo-Pôles pro forma'!B232-'Histo-Pôles'!E239</f>
        <v>-541.3920338589232</v>
      </c>
      <c r="F239" s="117">
        <f>'Histo-Pôles pro forma'!C232-'Histo-Pôles'!F239</f>
        <v>-887.1801358810335</v>
      </c>
      <c r="G239" s="117">
        <f>'Histo-Pôles pro forma'!D232-'Histo-Pôles'!G239</f>
        <v>509.68494687674684</v>
      </c>
      <c r="H239" s="117">
        <f>'Histo-Pôles pro forma'!E232-'Histo-Pôles'!H239</f>
        <v>-362.05649411844206</v>
      </c>
      <c r="I239" s="117">
        <f>'Histo-Pôles pro forma'!F232-'Histo-Pôles'!I239</f>
        <v>198.1596492640674</v>
      </c>
      <c r="J239" s="117">
        <v>770000</v>
      </c>
      <c r="K239" s="117">
        <v>172000</v>
      </c>
      <c r="L239" s="117">
        <v>208000</v>
      </c>
      <c r="M239" s="117">
        <v>200000</v>
      </c>
      <c r="N239" s="117">
        <v>190000</v>
      </c>
    </row>
    <row r="240" spans="2:14" ht="13.5">
      <c r="B240" s="135"/>
      <c r="C240" s="6"/>
      <c r="D240" s="121" t="s">
        <v>80</v>
      </c>
      <c r="E240" s="122">
        <f>'Histo-Pôles pro forma'!B233-'Histo-Pôles'!E240</f>
        <v>-48.0165065638721</v>
      </c>
      <c r="F240" s="122">
        <f>'Histo-Pôles pro forma'!C233-'Histo-Pôles'!F240</f>
        <v>-938.7577976877801</v>
      </c>
      <c r="G240" s="122">
        <f>'Histo-Pôles pro forma'!D233-'Histo-Pôles'!G240</f>
        <v>1245.8951141771977</v>
      </c>
      <c r="H240" s="122">
        <f>'Histo-Pôles pro forma'!E233-'Histo-Pôles'!H240</f>
        <v>-337.9878388294601</v>
      </c>
      <c r="I240" s="122">
        <f>'Histo-Pôles pro forma'!F233-'Histo-Pôles'!I240</f>
        <v>-17.165984224295244</v>
      </c>
      <c r="J240" s="122">
        <f>J241-J239</f>
        <v>0</v>
      </c>
      <c r="K240" s="122">
        <f>K241-K239</f>
        <v>0</v>
      </c>
      <c r="L240" s="122">
        <f>L241-L239</f>
        <v>0</v>
      </c>
      <c r="M240" s="122">
        <f>M241-M239</f>
        <v>0</v>
      </c>
      <c r="N240" s="122">
        <f>N241-N239</f>
        <v>0</v>
      </c>
    </row>
    <row r="241" spans="1:14" ht="13.5">
      <c r="A241" s="86" t="s">
        <v>28</v>
      </c>
      <c r="B241" s="139" t="s">
        <v>130</v>
      </c>
      <c r="C241" s="86" t="s">
        <v>218</v>
      </c>
      <c r="D241" s="104" t="s">
        <v>219</v>
      </c>
      <c r="E241" s="117">
        <f>'Histo-Pôles pro forma'!B234-'Histo-Pôles'!E241</f>
        <v>-589.4085404227953</v>
      </c>
      <c r="F241" s="117">
        <f>'Histo-Pôles pro forma'!C234-'Histo-Pôles'!F241</f>
        <v>-1825.9379335688136</v>
      </c>
      <c r="G241" s="117">
        <f>'Histo-Pôles pro forma'!D234-'Histo-Pôles'!G241</f>
        <v>1755.5800610539445</v>
      </c>
      <c r="H241" s="117">
        <f>'Histo-Pôles pro forma'!E234-'Histo-Pôles'!H241</f>
        <v>-700.0443329479021</v>
      </c>
      <c r="I241" s="117">
        <f>'Histo-Pôles pro forma'!F234-'Histo-Pôles'!I241</f>
        <v>180.99366503977217</v>
      </c>
      <c r="J241" s="113">
        <v>770000</v>
      </c>
      <c r="K241" s="113">
        <v>172000</v>
      </c>
      <c r="L241" s="113">
        <v>208000</v>
      </c>
      <c r="M241" s="113">
        <v>200000</v>
      </c>
      <c r="N241" s="113">
        <v>190000</v>
      </c>
    </row>
    <row r="242" spans="2:14" s="9" customFormat="1" ht="6" customHeight="1">
      <c r="B242" s="140"/>
      <c r="C242" s="6"/>
      <c r="D242" s="17"/>
      <c r="E242" s="131">
        <f>'Histo-Pôles pro forma'!B235-'Histo-Pôles'!E242</f>
        <v>0</v>
      </c>
      <c r="F242" s="131">
        <f>'Histo-Pôles pro forma'!C235-'Histo-Pôles'!F242</f>
        <v>0</v>
      </c>
      <c r="G242" s="131">
        <f>'Histo-Pôles pro forma'!D235-'Histo-Pôles'!G242</f>
        <v>0</v>
      </c>
      <c r="H242" s="131">
        <f>'Histo-Pôles pro forma'!E235-'Histo-Pôles'!H242</f>
        <v>0</v>
      </c>
      <c r="I242" s="131">
        <f>'Histo-Pôles pro forma'!F235-'Histo-Pôles'!I242</f>
        <v>0</v>
      </c>
      <c r="J242" s="131"/>
      <c r="K242" s="131"/>
      <c r="L242" s="131"/>
      <c r="M242" s="131"/>
      <c r="N242" s="131"/>
    </row>
    <row r="243" spans="1:14" ht="13.5">
      <c r="A243" s="9"/>
      <c r="C243" s="116" t="s">
        <v>218</v>
      </c>
      <c r="D243" s="121" t="s">
        <v>94</v>
      </c>
      <c r="E243" s="153">
        <f>'Histo-Pôles pro forma'!B236-'Histo-Pôles'!E243</f>
        <v>0</v>
      </c>
      <c r="F243" s="153">
        <f>'Histo-Pôles pro forma'!C236-'Histo-Pôles'!F243</f>
        <v>0</v>
      </c>
      <c r="G243" s="114">
        <f>'Histo-Pôles pro forma'!D236-'Histo-Pôles'!G243</f>
        <v>0</v>
      </c>
      <c r="H243" s="114">
        <f>'Histo-Pôles pro forma'!E236-'Histo-Pôles'!H243</f>
        <v>0</v>
      </c>
      <c r="I243" s="114">
        <f>'Histo-Pôles pro forma'!F236-'Histo-Pôles'!I243</f>
        <v>0</v>
      </c>
      <c r="J243" s="114">
        <f>'FPN '!J121</f>
        <v>0</v>
      </c>
      <c r="K243" s="114">
        <f>'FPN '!K121</f>
        <v>0</v>
      </c>
      <c r="L243" s="114">
        <f>'FPN '!L121</f>
        <v>0</v>
      </c>
      <c r="M243" s="114">
        <f>'FPN '!M121</f>
        <v>0</v>
      </c>
      <c r="N243" s="153">
        <f>'FPN '!N121</f>
        <v>0</v>
      </c>
    </row>
    <row r="244" spans="3:4" ht="13.5">
      <c r="C244" s="6"/>
      <c r="D244" s="7"/>
    </row>
    <row r="245" spans="2:14" s="11" customFormat="1" ht="13.5">
      <c r="B245" s="137"/>
      <c r="C245" s="9"/>
      <c r="D245" s="25" t="s">
        <v>91</v>
      </c>
      <c r="E245" s="123">
        <f>$E$62</f>
        <v>2013</v>
      </c>
      <c r="F245" s="123" t="str">
        <f>$F$62</f>
        <v>4T13 </v>
      </c>
      <c r="G245" s="123" t="str">
        <f>$G$62</f>
        <v>3T13 </v>
      </c>
      <c r="H245" s="123" t="str">
        <f>$H$62</f>
        <v>2T13 </v>
      </c>
      <c r="I245" s="123" t="str">
        <f>$I$62</f>
        <v>1T13 </v>
      </c>
      <c r="J245" s="123">
        <f>$J$62</f>
        <v>2012</v>
      </c>
      <c r="K245" s="123" t="str">
        <f>$K$62</f>
        <v>4T12 </v>
      </c>
      <c r="L245" s="123" t="str">
        <f>$L$62</f>
        <v>3T12 </v>
      </c>
      <c r="M245" s="123" t="str">
        <f>$M$62</f>
        <v>2T12 </v>
      </c>
      <c r="N245" s="123" t="str">
        <f>$N$62</f>
        <v>1T12 </v>
      </c>
    </row>
    <row r="246" ht="13.5">
      <c r="D246" s="104" t="s">
        <v>215</v>
      </c>
    </row>
    <row r="247" spans="1:14" ht="13.5">
      <c r="A247" s="22" t="s">
        <v>17</v>
      </c>
      <c r="B247" s="139" t="s">
        <v>130</v>
      </c>
      <c r="C247" s="83" t="s">
        <v>4</v>
      </c>
      <c r="D247" s="104" t="s">
        <v>43</v>
      </c>
      <c r="E247" s="117">
        <f>'Histo-Pôles pro forma'!B240-'Histo-Pôles'!E247</f>
        <v>-13.133504370693117</v>
      </c>
      <c r="F247" s="117">
        <f>'Histo-Pôles pro forma'!C240-'Histo-Pôles'!F247</f>
        <v>-605.8293052914087</v>
      </c>
      <c r="G247" s="117">
        <f>'Histo-Pôles pro forma'!D240-'Histo-Pôles'!G247</f>
        <v>976.6262241457589</v>
      </c>
      <c r="H247" s="117">
        <f>'Histo-Pôles pro forma'!E240-'Histo-Pôles'!H247</f>
        <v>-828.607387318043</v>
      </c>
      <c r="I247" s="117">
        <f>'Histo-Pôles pro forma'!F240-'Histo-Pôles'!I247</f>
        <v>444.67696409253404</v>
      </c>
      <c r="J247" s="113">
        <v>2204000</v>
      </c>
      <c r="K247" s="113">
        <v>532000</v>
      </c>
      <c r="L247" s="113">
        <v>556000</v>
      </c>
      <c r="M247" s="113">
        <v>557000</v>
      </c>
      <c r="N247" s="113">
        <v>559000</v>
      </c>
    </row>
    <row r="248" spans="1:14" ht="13.5">
      <c r="A248" s="22" t="s">
        <v>18</v>
      </c>
      <c r="B248" s="139" t="s">
        <v>130</v>
      </c>
      <c r="C248" s="83" t="s">
        <v>4</v>
      </c>
      <c r="D248" s="89" t="s">
        <v>19</v>
      </c>
      <c r="E248" s="122">
        <f>'Histo-Pôles pro forma'!B241-'Histo-Pôles'!E248</f>
        <v>-783.1908708657138</v>
      </c>
      <c r="F248" s="122">
        <f>'Histo-Pôles pro forma'!C241-'Histo-Pôles'!F248</f>
        <v>-1236.3687765228678</v>
      </c>
      <c r="G248" s="122">
        <f>'Histo-Pôles pro forma'!D241-'Histo-Pôles'!G248</f>
        <v>535.1845008437522</v>
      </c>
      <c r="H248" s="122">
        <f>'Histo-Pôles pro forma'!E241-'Histo-Pôles'!H248</f>
        <v>93.95788070728304</v>
      </c>
      <c r="I248" s="122">
        <f>'Histo-Pôles pro forma'!F241-'Histo-Pôles'!I248</f>
        <v>-175.96447589364834</v>
      </c>
      <c r="J248" s="122">
        <v>-1386000</v>
      </c>
      <c r="K248" s="122">
        <v>-345000</v>
      </c>
      <c r="L248" s="122">
        <v>-349000</v>
      </c>
      <c r="M248" s="122">
        <v>-346000</v>
      </c>
      <c r="N248" s="122">
        <v>-346000</v>
      </c>
    </row>
    <row r="249" spans="1:14" ht="13.5">
      <c r="A249" s="22" t="s">
        <v>20</v>
      </c>
      <c r="B249" s="139" t="s">
        <v>130</v>
      </c>
      <c r="C249" s="83" t="s">
        <v>4</v>
      </c>
      <c r="D249" s="104" t="s">
        <v>46</v>
      </c>
      <c r="E249" s="117">
        <f>'Histo-Pôles pro forma'!B242-'Histo-Pôles'!E249</f>
        <v>-796.3243752364069</v>
      </c>
      <c r="F249" s="117">
        <f>'Histo-Pôles pro forma'!C242-'Histo-Pôles'!F249</f>
        <v>-1842.1980818142765</v>
      </c>
      <c r="G249" s="117">
        <f>'Histo-Pôles pro forma'!D242-'Histo-Pôles'!G249</f>
        <v>1511.810724989511</v>
      </c>
      <c r="H249" s="117">
        <f>'Histo-Pôles pro forma'!E242-'Histo-Pôles'!H249</f>
        <v>-734.64950661076</v>
      </c>
      <c r="I249" s="117">
        <f>'Histo-Pôles pro forma'!F242-'Histo-Pôles'!I249</f>
        <v>268.7124881988857</v>
      </c>
      <c r="J249" s="117">
        <v>818000</v>
      </c>
      <c r="K249" s="117">
        <v>187000</v>
      </c>
      <c r="L249" s="117">
        <v>207000</v>
      </c>
      <c r="M249" s="117">
        <v>211000</v>
      </c>
      <c r="N249" s="117">
        <v>213000</v>
      </c>
    </row>
    <row r="250" spans="1:14" ht="13.5">
      <c r="A250" s="22" t="s">
        <v>0</v>
      </c>
      <c r="B250" s="139" t="s">
        <v>130</v>
      </c>
      <c r="C250" s="83" t="s">
        <v>4</v>
      </c>
      <c r="D250" s="89" t="s">
        <v>21</v>
      </c>
      <c r="E250" s="122">
        <f>'Histo-Pôles pro forma'!B243-'Histo-Pôles'!E250</f>
        <v>312.50613303194405</v>
      </c>
      <c r="F250" s="122">
        <f>'Histo-Pôles pro forma'!C243-'Histo-Pôles'!F250</f>
        <v>207.53023899352775</v>
      </c>
      <c r="G250" s="122">
        <f>'Histo-Pôles pro forma'!D243-'Histo-Pôles'!G250</f>
        <v>266.14078511562184</v>
      </c>
      <c r="H250" s="122">
        <f>'Histo-Pôles pro forma'!E243-'Histo-Pôles'!H250</f>
        <v>127.9121900448572</v>
      </c>
      <c r="I250" s="122">
        <f>'Histo-Pôles pro forma'!F243-'Histo-Pôles'!I250</f>
        <v>-289.0770811220573</v>
      </c>
      <c r="J250" s="122">
        <v>-54000</v>
      </c>
      <c r="K250" s="122">
        <v>-16000</v>
      </c>
      <c r="L250" s="122" t="s">
        <v>192</v>
      </c>
      <c r="M250" s="122">
        <v>-12000</v>
      </c>
      <c r="N250" s="122">
        <v>-26000</v>
      </c>
    </row>
    <row r="251" spans="1:14" ht="13.5">
      <c r="A251" s="22" t="s">
        <v>22</v>
      </c>
      <c r="B251" s="139" t="s">
        <v>130</v>
      </c>
      <c r="C251" s="83" t="s">
        <v>4</v>
      </c>
      <c r="D251" s="104" t="s">
        <v>23</v>
      </c>
      <c r="E251" s="117">
        <f>'Histo-Pôles pro forma'!B244-'Histo-Pôles'!E251</f>
        <v>-483.818242204492</v>
      </c>
      <c r="F251" s="117">
        <f>'Histo-Pôles pro forma'!C244-'Histo-Pôles'!F251</f>
        <v>-1634.6678428207524</v>
      </c>
      <c r="G251" s="117">
        <f>'Histo-Pôles pro forma'!D244-'Histo-Pôles'!G251</f>
        <v>1777.9515101051365</v>
      </c>
      <c r="H251" s="117">
        <f>'Histo-Pôles pro forma'!E244-'Histo-Pôles'!H251</f>
        <v>-606.7373165659083</v>
      </c>
      <c r="I251" s="117">
        <f>'Histo-Pôles pro forma'!F244-'Histo-Pôles'!I251</f>
        <v>-20.364592923171585</v>
      </c>
      <c r="J251" s="117">
        <v>764000</v>
      </c>
      <c r="K251" s="117">
        <v>171000</v>
      </c>
      <c r="L251" s="117">
        <v>207000</v>
      </c>
      <c r="M251" s="117">
        <v>199000</v>
      </c>
      <c r="N251" s="117">
        <v>187000</v>
      </c>
    </row>
    <row r="252" spans="1:14" ht="13.5">
      <c r="A252" s="22" t="s">
        <v>27</v>
      </c>
      <c r="B252" s="139" t="s">
        <v>130</v>
      </c>
      <c r="C252" s="79" t="s">
        <v>4</v>
      </c>
      <c r="D252" s="121" t="s">
        <v>47</v>
      </c>
      <c r="E252" s="122">
        <f>'Histo-Pôles pro forma'!B245-'Histo-Pôles'!E252</f>
        <v>-105.59029821829154</v>
      </c>
      <c r="F252" s="122">
        <f>'Histo-Pôles pro forma'!C245-'Histo-Pôles'!F252</f>
        <v>-191.27009074804755</v>
      </c>
      <c r="G252" s="122">
        <f>'Histo-Pôles pro forma'!D245-'Histo-Pôles'!G252</f>
        <v>-22.371449051193963</v>
      </c>
      <c r="H252" s="122">
        <f>'Histo-Pôles pro forma'!E245-'Histo-Pôles'!H252</f>
        <v>-93.30701638199594</v>
      </c>
      <c r="I252" s="122">
        <f>'Histo-Pôles pro forma'!F245-'Histo-Pôles'!I252</f>
        <v>201.35825796294603</v>
      </c>
      <c r="J252" s="122">
        <v>6000</v>
      </c>
      <c r="K252" s="122">
        <v>1000</v>
      </c>
      <c r="L252" s="122">
        <v>1000</v>
      </c>
      <c r="M252" s="122">
        <v>1000</v>
      </c>
      <c r="N252" s="122">
        <v>3000</v>
      </c>
    </row>
    <row r="253" spans="1:14" ht="13.5">
      <c r="A253" s="22" t="s">
        <v>28</v>
      </c>
      <c r="B253" s="139" t="s">
        <v>130</v>
      </c>
      <c r="C253" s="83" t="s">
        <v>4</v>
      </c>
      <c r="D253" s="104" t="s">
        <v>29</v>
      </c>
      <c r="E253" s="117">
        <f>'Histo-Pôles pro forma'!B246-'Histo-Pôles'!E253</f>
        <v>-589.4085404227953</v>
      </c>
      <c r="F253" s="117">
        <f>'Histo-Pôles pro forma'!C246-'Histo-Pôles'!F253</f>
        <v>-1825.9379335688136</v>
      </c>
      <c r="G253" s="117">
        <f>'Histo-Pôles pro forma'!D246-'Histo-Pôles'!G253</f>
        <v>1755.5800610539445</v>
      </c>
      <c r="H253" s="117">
        <f>'Histo-Pôles pro forma'!E246-'Histo-Pôles'!H253</f>
        <v>-700.0443329479021</v>
      </c>
      <c r="I253" s="117">
        <f>'Histo-Pôles pro forma'!F246-'Histo-Pôles'!I253</f>
        <v>180.99366503977217</v>
      </c>
      <c r="J253" s="117">
        <v>770000</v>
      </c>
      <c r="K253" s="117">
        <v>172000</v>
      </c>
      <c r="L253" s="117">
        <v>208000</v>
      </c>
      <c r="M253" s="117">
        <v>200000</v>
      </c>
      <c r="N253" s="117">
        <v>190000</v>
      </c>
    </row>
    <row r="254" spans="2:14" s="9" customFormat="1" ht="6" customHeight="1">
      <c r="B254" s="140"/>
      <c r="C254" s="6"/>
      <c r="D254" s="17"/>
      <c r="E254" s="131">
        <f>'Histo-Pôles pro forma'!B247-'Histo-Pôles'!E254</f>
        <v>0</v>
      </c>
      <c r="F254" s="131">
        <f>'Histo-Pôles pro forma'!C247-'Histo-Pôles'!F254</f>
        <v>0</v>
      </c>
      <c r="G254" s="131">
        <f>'Histo-Pôles pro forma'!D247-'Histo-Pôles'!G254</f>
        <v>0</v>
      </c>
      <c r="H254" s="131">
        <f>'Histo-Pôles pro forma'!E247-'Histo-Pôles'!H254</f>
        <v>0</v>
      </c>
      <c r="I254" s="131">
        <f>'Histo-Pôles pro forma'!F247-'Histo-Pôles'!I254</f>
        <v>0</v>
      </c>
      <c r="J254" s="131"/>
      <c r="K254" s="131"/>
      <c r="L254" s="131"/>
      <c r="M254" s="131"/>
      <c r="N254" s="131"/>
    </row>
    <row r="255" spans="1:14" ht="13.5">
      <c r="A255" s="3"/>
      <c r="B255" s="144"/>
      <c r="C255" s="83" t="s">
        <v>4</v>
      </c>
      <c r="D255" s="121" t="s">
        <v>94</v>
      </c>
      <c r="E255" s="153">
        <f>'Histo-Pôles pro forma'!B248-'Histo-Pôles'!E255</f>
        <v>0</v>
      </c>
      <c r="F255" s="153">
        <f>'Histo-Pôles pro forma'!C248-'Histo-Pôles'!F255</f>
        <v>0</v>
      </c>
      <c r="G255" s="114">
        <f>'Histo-Pôles pro forma'!D248-'Histo-Pôles'!G255</f>
        <v>0</v>
      </c>
      <c r="H255" s="114">
        <f>'Histo-Pôles pro forma'!E248-'Histo-Pôles'!H255</f>
        <v>0</v>
      </c>
      <c r="I255" s="114">
        <f>'Histo-Pôles pro forma'!F248-'Histo-Pôles'!I255</f>
        <v>0</v>
      </c>
      <c r="J255" s="114">
        <f>'FPN '!J28</f>
        <v>4202380.045688868</v>
      </c>
      <c r="K255" s="114">
        <f>'FPN '!K28</f>
        <v>4202380.045688868</v>
      </c>
      <c r="L255" s="114">
        <f>'FPN '!L28</f>
        <v>4207592.691237175</v>
      </c>
      <c r="M255" s="114">
        <f>'FPN '!M28</f>
        <v>4190842.195325501</v>
      </c>
      <c r="N255" s="153">
        <f>'FPN '!N28</f>
        <v>4144282.113959999</v>
      </c>
    </row>
    <row r="256" spans="3:4" ht="13.5">
      <c r="C256" s="6"/>
      <c r="D256" s="7"/>
    </row>
    <row r="257" spans="4:14" ht="13.5">
      <c r="D257" s="25" t="s">
        <v>91</v>
      </c>
      <c r="E257" s="123">
        <f>$E$62</f>
        <v>2013</v>
      </c>
      <c r="F257" s="123" t="str">
        <f>$F$62</f>
        <v>4T13 </v>
      </c>
      <c r="G257" s="123" t="str">
        <f>$G$62</f>
        <v>3T13 </v>
      </c>
      <c r="H257" s="123" t="str">
        <f>$H$62</f>
        <v>2T13 </v>
      </c>
      <c r="I257" s="123" t="str">
        <f>$I$62</f>
        <v>1T13 </v>
      </c>
      <c r="J257" s="123">
        <f>$J$62</f>
        <v>2012</v>
      </c>
      <c r="K257" s="123" t="str">
        <f>$K$62</f>
        <v>4T12 </v>
      </c>
      <c r="L257" s="123" t="str">
        <f>$L$62</f>
        <v>3T12 </v>
      </c>
      <c r="M257" s="123" t="str">
        <f>$M$62</f>
        <v>2T12 </v>
      </c>
      <c r="N257" s="123" t="str">
        <f>$N$62</f>
        <v>1T12 </v>
      </c>
    </row>
    <row r="258" ht="13.5">
      <c r="D258" s="104" t="s">
        <v>98</v>
      </c>
    </row>
    <row r="259" spans="1:14" ht="13.5">
      <c r="A259" s="22" t="s">
        <v>17</v>
      </c>
      <c r="B259" s="139" t="s">
        <v>64</v>
      </c>
      <c r="C259" s="83" t="s">
        <v>83</v>
      </c>
      <c r="D259" s="104" t="s">
        <v>43</v>
      </c>
      <c r="E259" s="117">
        <f>'Histo-Pôles pro forma'!B252-'Histo-Pôles'!E259</f>
        <v>10548.810294165276</v>
      </c>
      <c r="F259" s="117">
        <f>'Histo-Pôles pro forma'!C252-'Histo-Pôles'!F259</f>
        <v>1994.0769440068398</v>
      </c>
      <c r="G259" s="117">
        <f>'Histo-Pôles pro forma'!D252-'Histo-Pôles'!G259</f>
        <v>3529.8991217867006</v>
      </c>
      <c r="H259" s="117">
        <f>'Histo-Pôles pro forma'!E252-'Histo-Pôles'!H259</f>
        <v>3039.421501731267</v>
      </c>
      <c r="I259" s="117">
        <f>'Histo-Pôles pro forma'!F252-'Histo-Pôles'!I259</f>
        <v>1985.4127266393043</v>
      </c>
      <c r="J259" s="113">
        <v>6344000</v>
      </c>
      <c r="K259" s="113">
        <v>1640000</v>
      </c>
      <c r="L259" s="113">
        <v>1543000</v>
      </c>
      <c r="M259" s="113">
        <v>1598000</v>
      </c>
      <c r="N259" s="113">
        <v>1563000</v>
      </c>
    </row>
    <row r="260" spans="1:14" ht="13.5">
      <c r="A260" s="22" t="s">
        <v>18</v>
      </c>
      <c r="B260" s="139" t="s">
        <v>64</v>
      </c>
      <c r="C260" s="83" t="s">
        <v>83</v>
      </c>
      <c r="D260" s="89" t="s">
        <v>19</v>
      </c>
      <c r="E260" s="122">
        <f>'Histo-Pôles pro forma'!B253-'Histo-Pôles'!E260</f>
        <v>-6235.077437404543</v>
      </c>
      <c r="F260" s="122">
        <f>'Histo-Pôles pro forma'!C253-'Histo-Pôles'!F260</f>
        <v>-2406.938091524411</v>
      </c>
      <c r="G260" s="122">
        <f>'Histo-Pôles pro forma'!D253-'Histo-Pôles'!G260</f>
        <v>-1249.6595077486709</v>
      </c>
      <c r="H260" s="122">
        <f>'Histo-Pôles pro forma'!E253-'Histo-Pôles'!H260</f>
        <v>-1809.8276693511289</v>
      </c>
      <c r="I260" s="122">
        <f>'Histo-Pôles pro forma'!F253-'Histo-Pôles'!I260</f>
        <v>-768.6521687803324</v>
      </c>
      <c r="J260" s="122">
        <v>-4367000</v>
      </c>
      <c r="K260" s="122">
        <v>-1176000</v>
      </c>
      <c r="L260" s="122">
        <v>-1073000</v>
      </c>
      <c r="M260" s="122">
        <v>-1064000</v>
      </c>
      <c r="N260" s="122">
        <v>-1054000</v>
      </c>
    </row>
    <row r="261" spans="1:14" ht="13.5">
      <c r="A261" s="22" t="s">
        <v>20</v>
      </c>
      <c r="B261" s="139" t="s">
        <v>64</v>
      </c>
      <c r="C261" s="83" t="s">
        <v>83</v>
      </c>
      <c r="D261" s="104" t="s">
        <v>46</v>
      </c>
      <c r="E261" s="117">
        <f>'Histo-Pôles pro forma'!B254-'Histo-Pôles'!E261</f>
        <v>4313.732856760733</v>
      </c>
      <c r="F261" s="117">
        <f>'Histo-Pôles pro forma'!C254-'Histo-Pôles'!F261</f>
        <v>-412.8611475175712</v>
      </c>
      <c r="G261" s="117">
        <f>'Histo-Pôles pro forma'!D254-'Histo-Pôles'!G261</f>
        <v>2280.2396140380297</v>
      </c>
      <c r="H261" s="117">
        <f>'Histo-Pôles pro forma'!E254-'Histo-Pôles'!H261</f>
        <v>1229.5938323801383</v>
      </c>
      <c r="I261" s="117">
        <f>'Histo-Pôles pro forma'!F254-'Histo-Pôles'!I261</f>
        <v>1216.7605578589719</v>
      </c>
      <c r="J261" s="117">
        <v>1977000</v>
      </c>
      <c r="K261" s="117">
        <v>464000</v>
      </c>
      <c r="L261" s="117">
        <v>470000</v>
      </c>
      <c r="M261" s="117">
        <v>534000</v>
      </c>
      <c r="N261" s="117">
        <v>509000</v>
      </c>
    </row>
    <row r="262" spans="1:14" ht="13.5">
      <c r="A262" s="22" t="s">
        <v>0</v>
      </c>
      <c r="B262" s="139" t="s">
        <v>64</v>
      </c>
      <c r="C262" s="79" t="s">
        <v>83</v>
      </c>
      <c r="D262" s="121" t="s">
        <v>21</v>
      </c>
      <c r="E262" s="122">
        <f>'Histo-Pôles pro forma'!B255-'Histo-Pôles'!E262</f>
        <v>-79.55873793443425</v>
      </c>
      <c r="F262" s="122">
        <f>'Histo-Pôles pro forma'!C255-'Histo-Pôles'!F262</f>
        <v>-313.64576954810036</v>
      </c>
      <c r="G262" s="122">
        <f>'Histo-Pôles pro forma'!D255-'Histo-Pôles'!G262</f>
        <v>397.77142921848963</v>
      </c>
      <c r="H262" s="122">
        <f>'Histo-Pôles pro forma'!E255-'Histo-Pôles'!H262</f>
        <v>164.35331951407352</v>
      </c>
      <c r="I262" s="122">
        <f>'Histo-Pôles pro forma'!F255-'Histo-Pôles'!I262</f>
        <v>-328.03771711889385</v>
      </c>
      <c r="J262" s="122">
        <v>-2000</v>
      </c>
      <c r="K262" s="122">
        <v>18000</v>
      </c>
      <c r="L262" s="122">
        <v>1000</v>
      </c>
      <c r="M262" s="122">
        <v>-14000</v>
      </c>
      <c r="N262" s="122">
        <v>-7000</v>
      </c>
    </row>
    <row r="263" spans="1:14" ht="13.5">
      <c r="A263" s="22" t="s">
        <v>22</v>
      </c>
      <c r="B263" s="139" t="s">
        <v>64</v>
      </c>
      <c r="C263" s="83" t="s">
        <v>83</v>
      </c>
      <c r="D263" s="104" t="s">
        <v>23</v>
      </c>
      <c r="E263" s="117">
        <f>'Histo-Pôles pro forma'!B256-'Histo-Pôles'!E263</f>
        <v>4234.174118826399</v>
      </c>
      <c r="F263" s="117">
        <f>'Histo-Pôles pro forma'!C256-'Histo-Pôles'!F263</f>
        <v>-726.5069170656498</v>
      </c>
      <c r="G263" s="117">
        <f>'Histo-Pôles pro forma'!D256-'Histo-Pôles'!G263</f>
        <v>2678.011043256498</v>
      </c>
      <c r="H263" s="117">
        <f>'Histo-Pôles pro forma'!E256-'Histo-Pôles'!H263</f>
        <v>1393.9471518942155</v>
      </c>
      <c r="I263" s="117">
        <f>'Histo-Pôles pro forma'!F256-'Histo-Pôles'!I263</f>
        <v>888.7228407400544</v>
      </c>
      <c r="J263" s="117">
        <v>1975000</v>
      </c>
      <c r="K263" s="117">
        <v>482000</v>
      </c>
      <c r="L263" s="117">
        <v>471000</v>
      </c>
      <c r="M263" s="117">
        <v>520000</v>
      </c>
      <c r="N263" s="117">
        <v>502000</v>
      </c>
    </row>
    <row r="264" spans="1:14" ht="13.5">
      <c r="A264" s="26" t="s">
        <v>24</v>
      </c>
      <c r="B264" s="139" t="s">
        <v>64</v>
      </c>
      <c r="C264" s="79" t="s">
        <v>83</v>
      </c>
      <c r="D264" s="121" t="s">
        <v>81</v>
      </c>
      <c r="E264" s="122">
        <f>'Histo-Pôles pro forma'!B257-'Histo-Pôles'!E264</f>
        <v>-2207.832485412626</v>
      </c>
      <c r="F264" s="122">
        <f>'Histo-Pôles pro forma'!C257-'Histo-Pôles'!F264</f>
        <v>429.86208473607985</v>
      </c>
      <c r="G264" s="122">
        <f>'Histo-Pôles pro forma'!D257-'Histo-Pôles'!G264</f>
        <v>-1509.2103002363874</v>
      </c>
      <c r="H264" s="122">
        <f>'Histo-Pôles pro forma'!E257-'Histo-Pôles'!H264</f>
        <v>424.12456841588573</v>
      </c>
      <c r="I264" s="122">
        <f>'Histo-Pôles pro forma'!F257-'Histo-Pôles'!I264</f>
        <v>-1552.6088383281458</v>
      </c>
      <c r="J264" s="122">
        <v>124000</v>
      </c>
      <c r="K264" s="122">
        <v>19000</v>
      </c>
      <c r="L264" s="122">
        <v>34000</v>
      </c>
      <c r="M264" s="122">
        <v>36000</v>
      </c>
      <c r="N264" s="122">
        <v>35000</v>
      </c>
    </row>
    <row r="265" spans="1:14" ht="13.5">
      <c r="A265" s="26" t="s">
        <v>25</v>
      </c>
      <c r="B265" s="139" t="s">
        <v>64</v>
      </c>
      <c r="C265" s="83" t="s">
        <v>83</v>
      </c>
      <c r="D265" s="89" t="s">
        <v>26</v>
      </c>
      <c r="E265" s="122">
        <f>'Histo-Pôles pro forma'!B258-'Histo-Pôles'!E265</f>
        <v>-4.01231875718895</v>
      </c>
      <c r="F265" s="122">
        <f>'Histo-Pôles pro forma'!C258-'Histo-Pôles'!F265</f>
        <v>-173.34325463204823</v>
      </c>
      <c r="G265" s="122">
        <f>'Histo-Pôles pro forma'!D258-'Histo-Pôles'!G265</f>
        <v>-103.62868965718303</v>
      </c>
      <c r="H265" s="122">
        <f>'Histo-Pôles pro forma'!E258-'Histo-Pôles'!H265</f>
        <v>45.41675268541894</v>
      </c>
      <c r="I265" s="122">
        <f>'Histo-Pôles pro forma'!F258-'Histo-Pôles'!I265</f>
        <v>227.54287284662405</v>
      </c>
      <c r="J265" s="122">
        <v>5000</v>
      </c>
      <c r="K265" s="122">
        <v>-8000</v>
      </c>
      <c r="L265" s="122">
        <v>1000</v>
      </c>
      <c r="M265" s="122">
        <v>8000</v>
      </c>
      <c r="N265" s="122">
        <v>4000</v>
      </c>
    </row>
    <row r="266" spans="1:14" ht="13.5">
      <c r="A266" s="22" t="s">
        <v>28</v>
      </c>
      <c r="B266" s="139" t="s">
        <v>64</v>
      </c>
      <c r="C266" s="83" t="s">
        <v>83</v>
      </c>
      <c r="D266" s="104" t="s">
        <v>29</v>
      </c>
      <c r="E266" s="117">
        <f>'Histo-Pôles pro forma'!B259-'Histo-Pôles'!E266</f>
        <v>2022.3293146565557</v>
      </c>
      <c r="F266" s="117">
        <f>'Histo-Pôles pro forma'!C259-'Histo-Pôles'!F266</f>
        <v>-469.9880869616172</v>
      </c>
      <c r="G266" s="117">
        <f>'Histo-Pôles pro forma'!D259-'Histo-Pôles'!G266</f>
        <v>1065.1720533629414</v>
      </c>
      <c r="H266" s="117">
        <f>'Histo-Pôles pro forma'!E259-'Histo-Pôles'!H266</f>
        <v>1863.488472995581</v>
      </c>
      <c r="I266" s="117">
        <f>'Histo-Pôles pro forma'!F259-'Histo-Pôles'!I266</f>
        <v>-436.34312474145554</v>
      </c>
      <c r="J266" s="117">
        <v>2104000</v>
      </c>
      <c r="K266" s="117">
        <v>493000</v>
      </c>
      <c r="L266" s="117">
        <v>506000</v>
      </c>
      <c r="M266" s="117">
        <v>564000</v>
      </c>
      <c r="N266" s="117">
        <v>541000</v>
      </c>
    </row>
    <row r="267" spans="2:14" s="9" customFormat="1" ht="6" customHeight="1">
      <c r="B267" s="140"/>
      <c r="C267" s="6"/>
      <c r="D267" s="17"/>
      <c r="E267" s="131">
        <f>'Histo-Pôles pro forma'!B260-'Histo-Pôles'!E267</f>
        <v>0</v>
      </c>
      <c r="F267" s="131">
        <f>'Histo-Pôles pro forma'!C260-'Histo-Pôles'!F267</f>
        <v>0</v>
      </c>
      <c r="G267" s="131">
        <f>'Histo-Pôles pro forma'!D260-'Histo-Pôles'!G267</f>
        <v>0</v>
      </c>
      <c r="H267" s="131">
        <f>'Histo-Pôles pro forma'!E260-'Histo-Pôles'!H267</f>
        <v>0</v>
      </c>
      <c r="I267" s="131">
        <f>'Histo-Pôles pro forma'!F260-'Histo-Pôles'!I267</f>
        <v>0</v>
      </c>
      <c r="J267" s="131"/>
      <c r="K267" s="131"/>
      <c r="L267" s="131"/>
      <c r="M267" s="131"/>
      <c r="N267" s="131"/>
    </row>
    <row r="268" spans="1:14" ht="13.5">
      <c r="A268" s="26"/>
      <c r="B268" s="139"/>
      <c r="C268" s="80" t="s">
        <v>83</v>
      </c>
      <c r="D268" s="121" t="s">
        <v>94</v>
      </c>
      <c r="E268" s="153">
        <f>'Histo-Pôles pro forma'!B261-'Histo-Pôles'!E268</f>
        <v>0</v>
      </c>
      <c r="F268" s="153">
        <f>'Histo-Pôles pro forma'!C261-'Histo-Pôles'!F268</f>
        <v>0</v>
      </c>
      <c r="G268" s="114">
        <f>'Histo-Pôles pro forma'!D261-'Histo-Pôles'!G268</f>
        <v>0</v>
      </c>
      <c r="H268" s="114">
        <f>'Histo-Pôles pro forma'!E261-'Histo-Pôles'!H268</f>
        <v>0</v>
      </c>
      <c r="I268" s="114">
        <f>'Histo-Pôles pro forma'!F261-'Histo-Pôles'!I268</f>
        <v>0</v>
      </c>
      <c r="J268" s="114">
        <f>'FPN '!J32</f>
        <v>8128950.669139709</v>
      </c>
      <c r="K268" s="114">
        <f>'FPN '!K32</f>
        <v>8128950.669139709</v>
      </c>
      <c r="L268" s="114">
        <f>'FPN '!L32</f>
        <v>8145720.001960265</v>
      </c>
      <c r="M268" s="114">
        <f>'FPN '!M32</f>
        <v>8161559.377808043</v>
      </c>
      <c r="N268" s="153">
        <f>'FPN '!N32</f>
        <v>8221598.44921471</v>
      </c>
    </row>
    <row r="269" spans="3:4" ht="13.5">
      <c r="C269" s="6"/>
      <c r="D269" s="7"/>
    </row>
    <row r="270" spans="2:14" s="11" customFormat="1" ht="13.5">
      <c r="B270" s="137"/>
      <c r="C270" s="9"/>
      <c r="D270" s="25" t="s">
        <v>91</v>
      </c>
      <c r="E270" s="123">
        <f>$E$62</f>
        <v>2013</v>
      </c>
      <c r="F270" s="123" t="str">
        <f>$F$62</f>
        <v>4T13 </v>
      </c>
      <c r="G270" s="123" t="str">
        <f>$G$62</f>
        <v>3T13 </v>
      </c>
      <c r="H270" s="123" t="str">
        <f>$H$62</f>
        <v>2T13 </v>
      </c>
      <c r="I270" s="123" t="str">
        <f>$I$62</f>
        <v>1T13 </v>
      </c>
      <c r="J270" s="123">
        <f>$J$62</f>
        <v>2012</v>
      </c>
      <c r="K270" s="123" t="str">
        <f>$K$62</f>
        <v>4T12 </v>
      </c>
      <c r="L270" s="123" t="str">
        <f>$L$62</f>
        <v>3T12 </v>
      </c>
      <c r="M270" s="123" t="str">
        <f>$M$62</f>
        <v>2T12 </v>
      </c>
      <c r="N270" s="123" t="str">
        <f>$N$62</f>
        <v>1T12 </v>
      </c>
    </row>
    <row r="271" ht="13.5">
      <c r="D271" s="89" t="s">
        <v>99</v>
      </c>
    </row>
    <row r="272" spans="1:14" ht="13.5">
      <c r="A272" s="22" t="s">
        <v>17</v>
      </c>
      <c r="B272" s="139" t="s">
        <v>66</v>
      </c>
      <c r="C272" s="83" t="s">
        <v>84</v>
      </c>
      <c r="D272" s="104" t="s">
        <v>43</v>
      </c>
      <c r="E272" s="117">
        <f>'Histo-Pôles pro forma'!B265-'Histo-Pôles'!E272</f>
        <v>5687.068875114899</v>
      </c>
      <c r="F272" s="117">
        <f>'Histo-Pôles pro forma'!C265-'Histo-Pôles'!F272</f>
        <v>1887.229137638933</v>
      </c>
      <c r="G272" s="117">
        <f>'Histo-Pôles pro forma'!D265-'Histo-Pôles'!G272</f>
        <v>922.5137502648868</v>
      </c>
      <c r="H272" s="117">
        <f>'Histo-Pôles pro forma'!E265-'Histo-Pôles'!H272</f>
        <v>1589.9483131952584</v>
      </c>
      <c r="I272" s="117">
        <f>'Histo-Pôles pro forma'!F265-'Histo-Pôles'!I272</f>
        <v>1287.377674015821</v>
      </c>
      <c r="J272" s="113">
        <v>2804000</v>
      </c>
      <c r="K272" s="113">
        <v>729000</v>
      </c>
      <c r="L272" s="113">
        <v>671000</v>
      </c>
      <c r="M272" s="113">
        <v>702000</v>
      </c>
      <c r="N272" s="113">
        <v>702000</v>
      </c>
    </row>
    <row r="273" spans="1:14" ht="13.5">
      <c r="A273" s="22" t="s">
        <v>18</v>
      </c>
      <c r="B273" s="139" t="s">
        <v>66</v>
      </c>
      <c r="C273" s="83" t="s">
        <v>84</v>
      </c>
      <c r="D273" s="89" t="s">
        <v>19</v>
      </c>
      <c r="E273" s="122">
        <f>'Histo-Pôles pro forma'!B266-'Histo-Pôles'!E273</f>
        <v>-3896.1142601049505</v>
      </c>
      <c r="F273" s="122">
        <f>'Histo-Pôles pro forma'!C266-'Histo-Pôles'!F273</f>
        <v>-608.1910965150455</v>
      </c>
      <c r="G273" s="122">
        <f>'Histo-Pôles pro forma'!D266-'Histo-Pôles'!G273</f>
        <v>-1590.494522740075</v>
      </c>
      <c r="H273" s="122">
        <f>'Histo-Pôles pro forma'!E266-'Histo-Pôles'!H273</f>
        <v>-576.5076418596436</v>
      </c>
      <c r="I273" s="122">
        <f>'Histo-Pôles pro forma'!F266-'Histo-Pôles'!I273</f>
        <v>-1120.9209989897208</v>
      </c>
      <c r="J273" s="122">
        <v>-2102000</v>
      </c>
      <c r="K273" s="122">
        <v>-559000</v>
      </c>
      <c r="L273" s="122">
        <v>-520000</v>
      </c>
      <c r="M273" s="122">
        <v>-514000</v>
      </c>
      <c r="N273" s="122">
        <v>-509000</v>
      </c>
    </row>
    <row r="274" spans="1:14" ht="13.5">
      <c r="A274" s="22" t="s">
        <v>20</v>
      </c>
      <c r="B274" s="139" t="s">
        <v>66</v>
      </c>
      <c r="C274" s="83" t="s">
        <v>84</v>
      </c>
      <c r="D274" s="104" t="s">
        <v>46</v>
      </c>
      <c r="E274" s="117">
        <f>'Histo-Pôles pro forma'!B267-'Histo-Pôles'!E274</f>
        <v>1790.9546150099486</v>
      </c>
      <c r="F274" s="117">
        <f>'Histo-Pôles pro forma'!C267-'Histo-Pôles'!F274</f>
        <v>1279.0380411238875</v>
      </c>
      <c r="G274" s="117">
        <f>'Histo-Pôles pro forma'!D267-'Histo-Pôles'!G274</f>
        <v>-667.9807724751881</v>
      </c>
      <c r="H274" s="117">
        <f>'Histo-Pôles pro forma'!E267-'Histo-Pôles'!H274</f>
        <v>1013.4406713356148</v>
      </c>
      <c r="I274" s="117">
        <f>'Histo-Pôles pro forma'!F267-'Histo-Pôles'!I274</f>
        <v>166.45667502610013</v>
      </c>
      <c r="J274" s="117">
        <v>702000</v>
      </c>
      <c r="K274" s="117">
        <v>170000</v>
      </c>
      <c r="L274" s="117">
        <v>151000</v>
      </c>
      <c r="M274" s="117">
        <v>188000</v>
      </c>
      <c r="N274" s="117">
        <v>193000</v>
      </c>
    </row>
    <row r="275" spans="1:14" ht="13.5">
      <c r="A275" s="22" t="s">
        <v>0</v>
      </c>
      <c r="B275" s="139" t="s">
        <v>66</v>
      </c>
      <c r="C275" s="79" t="s">
        <v>84</v>
      </c>
      <c r="D275" s="121" t="s">
        <v>21</v>
      </c>
      <c r="E275" s="122">
        <f>'Histo-Pôles pro forma'!B268-'Histo-Pôles'!E275</f>
        <v>-193.52235913485856</v>
      </c>
      <c r="F275" s="122">
        <f>'Histo-Pôles pro forma'!C268-'Histo-Pôles'!F275</f>
        <v>-264.5738684026096</v>
      </c>
      <c r="G275" s="122">
        <f>'Histo-Pôles pro forma'!D268-'Histo-Pôles'!G275</f>
        <v>5.38574970557238</v>
      </c>
      <c r="H275" s="122">
        <f>'Histo-Pôles pro forma'!E268-'Histo-Pôles'!H275</f>
        <v>604.7365031201516</v>
      </c>
      <c r="I275" s="122">
        <f>'Histo-Pôles pro forma'!F268-'Histo-Pôles'!I275</f>
        <v>-539.0707435579739</v>
      </c>
      <c r="J275" s="122">
        <v>-14000</v>
      </c>
      <c r="K275" s="122">
        <v>3000</v>
      </c>
      <c r="L275" s="122">
        <v>0</v>
      </c>
      <c r="M275" s="122">
        <v>-14000</v>
      </c>
      <c r="N275" s="122">
        <v>-3000</v>
      </c>
    </row>
    <row r="276" spans="1:14" ht="13.5">
      <c r="A276" s="22" t="s">
        <v>22</v>
      </c>
      <c r="B276" s="139" t="s">
        <v>66</v>
      </c>
      <c r="C276" s="83" t="s">
        <v>84</v>
      </c>
      <c r="D276" s="104" t="s">
        <v>23</v>
      </c>
      <c r="E276" s="117">
        <f>'Histo-Pôles pro forma'!B269-'Histo-Pôles'!E276</f>
        <v>1597.4322558750864</v>
      </c>
      <c r="F276" s="117">
        <f>'Histo-Pôles pro forma'!C269-'Histo-Pôles'!F276</f>
        <v>1014.4641727212875</v>
      </c>
      <c r="G276" s="117">
        <f>'Histo-Pôles pro forma'!D269-'Histo-Pôles'!G276</f>
        <v>-662.5950227696158</v>
      </c>
      <c r="H276" s="117">
        <f>'Histo-Pôles pro forma'!E269-'Histo-Pôles'!H276</f>
        <v>1618.1771744557773</v>
      </c>
      <c r="I276" s="117">
        <f>'Histo-Pôles pro forma'!F269-'Histo-Pôles'!I276</f>
        <v>-372.6140685318678</v>
      </c>
      <c r="J276" s="117">
        <v>688000</v>
      </c>
      <c r="K276" s="117">
        <v>173000</v>
      </c>
      <c r="L276" s="117">
        <v>151000</v>
      </c>
      <c r="M276" s="117">
        <v>174000</v>
      </c>
      <c r="N276" s="117">
        <v>190000</v>
      </c>
    </row>
    <row r="277" spans="1:14" ht="13.5">
      <c r="A277" s="26" t="s">
        <v>24</v>
      </c>
      <c r="B277" s="139" t="s">
        <v>66</v>
      </c>
      <c r="C277" s="79" t="s">
        <v>84</v>
      </c>
      <c r="D277" s="121" t="s">
        <v>81</v>
      </c>
      <c r="E277" s="122">
        <f>'Histo-Pôles pro forma'!B270-'Histo-Pôles'!E277</f>
        <v>-386.5255580483936</v>
      </c>
      <c r="F277" s="122">
        <f>'Histo-Pôles pro forma'!C270-'Histo-Pôles'!F277</f>
        <v>509.22216845633193</v>
      </c>
      <c r="G277" s="122">
        <f>'Histo-Pôles pro forma'!D270-'Histo-Pôles'!G277</f>
        <v>-978.3875677462347</v>
      </c>
      <c r="H277" s="122">
        <f>'Histo-Pôles pro forma'!E270-'Histo-Pôles'!H277</f>
        <v>136.3997822350193</v>
      </c>
      <c r="I277" s="122">
        <f>'Histo-Pôles pro forma'!F270-'Histo-Pôles'!I277</f>
        <v>-53.7599409935101</v>
      </c>
      <c r="J277" s="122">
        <v>29000</v>
      </c>
      <c r="K277" s="122">
        <v>8000</v>
      </c>
      <c r="L277" s="122">
        <v>6000</v>
      </c>
      <c r="M277" s="122">
        <v>8000</v>
      </c>
      <c r="N277" s="122">
        <v>7000</v>
      </c>
    </row>
    <row r="278" spans="1:14" ht="13.5">
      <c r="A278" s="26" t="s">
        <v>25</v>
      </c>
      <c r="B278" s="139" t="s">
        <v>66</v>
      </c>
      <c r="C278" s="83" t="s">
        <v>84</v>
      </c>
      <c r="D278" s="89" t="s">
        <v>26</v>
      </c>
      <c r="E278" s="122">
        <f>'Histo-Pôles pro forma'!B271-'Histo-Pôles'!E278</f>
        <v>-154.91763699586045</v>
      </c>
      <c r="F278" s="122">
        <f>'Histo-Pôles pro forma'!C271-'Histo-Pôles'!F278</f>
        <v>106.31792308844615</v>
      </c>
      <c r="G278" s="122">
        <f>'Histo-Pôles pro forma'!D271-'Histo-Pôles'!G278</f>
        <v>-156.63429425049594</v>
      </c>
      <c r="H278" s="122">
        <f>'Histo-Pôles pro forma'!E271-'Histo-Pôles'!H278</f>
        <v>74.3195869913834</v>
      </c>
      <c r="I278" s="122">
        <f>'Histo-Pôles pro forma'!F271-'Histo-Pôles'!I278</f>
        <v>-178.92085282519253</v>
      </c>
      <c r="J278" s="122">
        <v>2000</v>
      </c>
      <c r="K278" s="122">
        <v>-5000</v>
      </c>
      <c r="L278" s="122">
        <v>1000</v>
      </c>
      <c r="M278" s="122">
        <v>6000</v>
      </c>
      <c r="N278" s="122" t="s">
        <v>192</v>
      </c>
    </row>
    <row r="279" spans="1:14" ht="13.5">
      <c r="A279" s="22" t="s">
        <v>28</v>
      </c>
      <c r="B279" s="139" t="s">
        <v>66</v>
      </c>
      <c r="C279" s="83" t="s">
        <v>84</v>
      </c>
      <c r="D279" s="104" t="s">
        <v>29</v>
      </c>
      <c r="E279" s="117">
        <f>'Histo-Pôles pro forma'!B272-'Histo-Pôles'!E279</f>
        <v>1055.9890608307905</v>
      </c>
      <c r="F279" s="117">
        <f>'Histo-Pôles pro forma'!C272-'Histo-Pôles'!F279</f>
        <v>1630.0042642660555</v>
      </c>
      <c r="G279" s="117">
        <f>'Histo-Pôles pro forma'!D272-'Histo-Pôles'!G279</f>
        <v>-1797.6168847663503</v>
      </c>
      <c r="H279" s="117">
        <f>'Histo-Pôles pro forma'!E272-'Histo-Pôles'!H279</f>
        <v>1828.8965436821745</v>
      </c>
      <c r="I279" s="117">
        <f>'Histo-Pôles pro forma'!F272-'Histo-Pôles'!I279</f>
        <v>-605.2948623505654</v>
      </c>
      <c r="J279" s="117">
        <v>719000</v>
      </c>
      <c r="K279" s="117">
        <v>176000</v>
      </c>
      <c r="L279" s="117">
        <v>158000</v>
      </c>
      <c r="M279" s="117">
        <v>188000</v>
      </c>
      <c r="N279" s="117">
        <v>197000</v>
      </c>
    </row>
    <row r="280" spans="2:14" s="9" customFormat="1" ht="6" customHeight="1">
      <c r="B280" s="140"/>
      <c r="C280" s="6"/>
      <c r="D280" s="17"/>
      <c r="E280" s="131">
        <f>'Histo-Pôles pro forma'!B273-'Histo-Pôles'!E280</f>
        <v>0</v>
      </c>
      <c r="F280" s="131">
        <f>'Histo-Pôles pro forma'!C273-'Histo-Pôles'!F280</f>
        <v>0</v>
      </c>
      <c r="G280" s="131">
        <f>'Histo-Pôles pro forma'!D273-'Histo-Pôles'!G280</f>
        <v>0</v>
      </c>
      <c r="H280" s="131">
        <f>'Histo-Pôles pro forma'!E273-'Histo-Pôles'!H280</f>
        <v>0</v>
      </c>
      <c r="I280" s="131">
        <f>'Histo-Pôles pro forma'!F273-'Histo-Pôles'!I280</f>
        <v>0</v>
      </c>
      <c r="J280" s="131"/>
      <c r="K280" s="131"/>
      <c r="L280" s="131"/>
      <c r="M280" s="131"/>
      <c r="N280" s="131"/>
    </row>
    <row r="281" spans="1:14" ht="13.5">
      <c r="A281" s="26"/>
      <c r="B281" s="139"/>
      <c r="C281" s="80" t="s">
        <v>84</v>
      </c>
      <c r="D281" s="121" t="s">
        <v>94</v>
      </c>
      <c r="E281" s="153">
        <f>'Histo-Pôles pro forma'!B274-'Histo-Pôles'!E281</f>
        <v>0</v>
      </c>
      <c r="F281" s="153">
        <f>'Histo-Pôles pro forma'!C274-'Histo-Pôles'!F281</f>
        <v>0</v>
      </c>
      <c r="G281" s="114">
        <f>'Histo-Pôles pro forma'!D274-'Histo-Pôles'!G281</f>
        <v>0</v>
      </c>
      <c r="H281" s="114">
        <f>'Histo-Pôles pro forma'!E274-'Histo-Pôles'!H281</f>
        <v>0</v>
      </c>
      <c r="I281" s="114">
        <f>'Histo-Pôles pro forma'!F274-'Histo-Pôles'!I281</f>
        <v>0</v>
      </c>
      <c r="J281" s="114">
        <f>'FPN '!J33</f>
        <v>1544044.0336797088</v>
      </c>
      <c r="K281" s="114">
        <f>'FPN '!K33</f>
        <v>1544044.0336797088</v>
      </c>
      <c r="L281" s="114">
        <f>'FPN '!L33</f>
        <v>1555672.2815702644</v>
      </c>
      <c r="M281" s="114">
        <f>'FPN '!M33</f>
        <v>1587763.562533042</v>
      </c>
      <c r="N281" s="153">
        <f>'FPN '!N33</f>
        <v>1656774.716054709</v>
      </c>
    </row>
    <row r="282" spans="3:4" ht="13.5">
      <c r="C282" s="6"/>
      <c r="D282" s="7"/>
    </row>
    <row r="283" spans="2:14" s="11" customFormat="1" ht="13.5">
      <c r="B283" s="137"/>
      <c r="C283" s="9"/>
      <c r="D283" s="25" t="s">
        <v>91</v>
      </c>
      <c r="E283" s="123">
        <f>$E$62</f>
        <v>2013</v>
      </c>
      <c r="F283" s="123" t="str">
        <f>$F$62</f>
        <v>4T13 </v>
      </c>
      <c r="G283" s="123" t="str">
        <f>$G$62</f>
        <v>3T13 </v>
      </c>
      <c r="H283" s="123" t="str">
        <f>$H$62</f>
        <v>2T13 </v>
      </c>
      <c r="I283" s="123" t="str">
        <f>$I$62</f>
        <v>1T13 </v>
      </c>
      <c r="J283" s="123">
        <f>$J$62</f>
        <v>2012</v>
      </c>
      <c r="K283" s="123" t="str">
        <f>$K$62</f>
        <v>4T12 </v>
      </c>
      <c r="L283" s="123" t="str">
        <f>$L$62</f>
        <v>3T12 </v>
      </c>
      <c r="M283" s="123" t="str">
        <f>$M$62</f>
        <v>2T12 </v>
      </c>
      <c r="N283" s="123" t="str">
        <f>$N$62</f>
        <v>1T12 </v>
      </c>
    </row>
    <row r="284" ht="13.5">
      <c r="D284" s="89" t="s">
        <v>100</v>
      </c>
    </row>
    <row r="285" spans="1:14" ht="13.5">
      <c r="A285" s="22" t="s">
        <v>17</v>
      </c>
      <c r="B285" s="139" t="s">
        <v>67</v>
      </c>
      <c r="C285" s="83" t="s">
        <v>85</v>
      </c>
      <c r="D285" s="104" t="s">
        <v>43</v>
      </c>
      <c r="E285" s="117">
        <f>'Histo-Pôles pro forma'!B278-'Histo-Pôles'!E285</f>
        <v>-570.38297478389</v>
      </c>
      <c r="F285" s="117">
        <f>'Histo-Pôles pro forma'!C278-'Histo-Pôles'!F285</f>
        <v>-529.848959574243</v>
      </c>
      <c r="G285" s="117">
        <f>'Histo-Pôles pro forma'!D278-'Histo-Pôles'!G285</f>
        <v>190.93055611895397</v>
      </c>
      <c r="H285" s="117">
        <f>'Histo-Pôles pro forma'!E278-'Histo-Pôles'!H285</f>
        <v>-369.3919835428824</v>
      </c>
      <c r="I285" s="117">
        <f>'Histo-Pôles pro forma'!F278-'Histo-Pôles'!I285</f>
        <v>137.92741221375763</v>
      </c>
      <c r="J285" s="113">
        <v>2136000</v>
      </c>
      <c r="K285" s="113">
        <v>571000</v>
      </c>
      <c r="L285" s="113">
        <v>517000</v>
      </c>
      <c r="M285" s="113">
        <v>510000</v>
      </c>
      <c r="N285" s="113">
        <v>538000</v>
      </c>
    </row>
    <row r="286" spans="1:14" ht="13.5">
      <c r="A286" s="22" t="s">
        <v>18</v>
      </c>
      <c r="B286" s="139" t="s">
        <v>67</v>
      </c>
      <c r="C286" s="83" t="s">
        <v>85</v>
      </c>
      <c r="D286" s="89" t="s">
        <v>19</v>
      </c>
      <c r="E286" s="122">
        <f>'Histo-Pôles pro forma'!B279-'Histo-Pôles'!E286</f>
        <v>301.1588238708209</v>
      </c>
      <c r="F286" s="122">
        <f>'Histo-Pôles pro forma'!C279-'Histo-Pôles'!F286</f>
        <v>149.40773344266927</v>
      </c>
      <c r="G286" s="122">
        <f>'Histo-Pôles pro forma'!D279-'Histo-Pôles'!G286</f>
        <v>584.2131589994242</v>
      </c>
      <c r="H286" s="122">
        <f>'Histo-Pôles pro forma'!E279-'Histo-Pôles'!H286</f>
        <v>-790.1072332995827</v>
      </c>
      <c r="I286" s="122">
        <f>'Histo-Pôles pro forma'!F279-'Histo-Pôles'!I286</f>
        <v>357.6451647283393</v>
      </c>
      <c r="J286" s="122">
        <v>-1076000</v>
      </c>
      <c r="K286" s="122">
        <v>-307000</v>
      </c>
      <c r="L286" s="122">
        <v>-257000</v>
      </c>
      <c r="M286" s="122">
        <v>-255000</v>
      </c>
      <c r="N286" s="122">
        <v>-257000</v>
      </c>
    </row>
    <row r="287" spans="1:14" ht="13.5">
      <c r="A287" s="22" t="s">
        <v>20</v>
      </c>
      <c r="B287" s="139" t="s">
        <v>67</v>
      </c>
      <c r="C287" s="83" t="s">
        <v>85</v>
      </c>
      <c r="D287" s="104" t="s">
        <v>46</v>
      </c>
      <c r="E287" s="117">
        <f>'Histo-Pôles pro forma'!B280-'Histo-Pôles'!E287</f>
        <v>-269.224150913069</v>
      </c>
      <c r="F287" s="117">
        <f>'Histo-Pôles pro forma'!C280-'Histo-Pôles'!F287</f>
        <v>-380.4412261315738</v>
      </c>
      <c r="G287" s="117">
        <f>'Histo-Pôles pro forma'!D280-'Histo-Pôles'!G287</f>
        <v>775.1437151183782</v>
      </c>
      <c r="H287" s="117">
        <f>'Histo-Pôles pro forma'!E280-'Histo-Pôles'!H287</f>
        <v>-1159.499216842465</v>
      </c>
      <c r="I287" s="117">
        <f>'Histo-Pôles pro forma'!F280-'Histo-Pôles'!I287</f>
        <v>495.57257694209693</v>
      </c>
      <c r="J287" s="117">
        <v>1060000</v>
      </c>
      <c r="K287" s="117">
        <v>264000</v>
      </c>
      <c r="L287" s="117">
        <v>260000</v>
      </c>
      <c r="M287" s="117">
        <v>255000</v>
      </c>
      <c r="N287" s="117">
        <v>281000</v>
      </c>
    </row>
    <row r="288" spans="1:14" ht="13.5">
      <c r="A288" s="22" t="s">
        <v>0</v>
      </c>
      <c r="B288" s="139" t="s">
        <v>67</v>
      </c>
      <c r="C288" s="79" t="s">
        <v>85</v>
      </c>
      <c r="D288" s="121" t="s">
        <v>21</v>
      </c>
      <c r="E288" s="122">
        <f>'Histo-Pôles pro forma'!B281-'Histo-Pôles'!E288</f>
        <v>-212.68577624863292</v>
      </c>
      <c r="F288" s="122">
        <f>'Histo-Pôles pro forma'!C281-'Histo-Pôles'!F288</f>
        <v>-375.7212985945516</v>
      </c>
      <c r="G288" s="122">
        <f>'Histo-Pôles pro forma'!D281-'Histo-Pôles'!G288</f>
        <v>392.38567951291725</v>
      </c>
      <c r="H288" s="122">
        <f>'Histo-Pôles pro forma'!E281-'Histo-Pôles'!H288</f>
        <v>-440.3831836060775</v>
      </c>
      <c r="I288" s="122">
        <f>'Histo-Pôles pro forma'!F281-'Histo-Pôles'!I288</f>
        <v>211.03302643907955</v>
      </c>
      <c r="J288" s="122">
        <v>2000</v>
      </c>
      <c r="K288" s="122">
        <v>5000</v>
      </c>
      <c r="L288" s="122">
        <v>1000</v>
      </c>
      <c r="M288" s="122" t="s">
        <v>192</v>
      </c>
      <c r="N288" s="122">
        <v>-4000</v>
      </c>
    </row>
    <row r="289" spans="1:14" ht="13.5">
      <c r="A289" s="22" t="s">
        <v>22</v>
      </c>
      <c r="B289" s="139" t="s">
        <v>67</v>
      </c>
      <c r="C289" s="83" t="s">
        <v>85</v>
      </c>
      <c r="D289" s="104" t="s">
        <v>23</v>
      </c>
      <c r="E289" s="117">
        <f>'Histo-Pôles pro forma'!B282-'Histo-Pôles'!E289</f>
        <v>-481.9099271616433</v>
      </c>
      <c r="F289" s="117">
        <f>'Histo-Pôles pro forma'!C282-'Histo-Pôles'!F289</f>
        <v>-756.1625247261254</v>
      </c>
      <c r="G289" s="117">
        <f>'Histo-Pôles pro forma'!D282-'Histo-Pôles'!G289</f>
        <v>1167.5293946313031</v>
      </c>
      <c r="H289" s="117">
        <f>'Histo-Pôles pro forma'!E282-'Histo-Pôles'!H289</f>
        <v>-1599.8824004485505</v>
      </c>
      <c r="I289" s="117">
        <f>'Histo-Pôles pro forma'!F282-'Histo-Pôles'!I289</f>
        <v>706.6056033811765</v>
      </c>
      <c r="J289" s="117">
        <v>1062000</v>
      </c>
      <c r="K289" s="117">
        <v>269000</v>
      </c>
      <c r="L289" s="117">
        <v>261000</v>
      </c>
      <c r="M289" s="117">
        <v>255000</v>
      </c>
      <c r="N289" s="117">
        <v>277000</v>
      </c>
    </row>
    <row r="290" spans="1:14" ht="13.5">
      <c r="A290" s="26" t="s">
        <v>24</v>
      </c>
      <c r="B290" s="139" t="s">
        <v>67</v>
      </c>
      <c r="C290" s="79" t="s">
        <v>85</v>
      </c>
      <c r="D290" s="121" t="s">
        <v>81</v>
      </c>
      <c r="E290" s="122">
        <f>'Histo-Pôles pro forma'!B283-'Histo-Pôles'!E290</f>
        <v>-388.9712275557831</v>
      </c>
      <c r="F290" s="122">
        <f>'Histo-Pôles pro forma'!C283-'Histo-Pôles'!F290</f>
        <v>125.9016848672818</v>
      </c>
      <c r="G290" s="122">
        <f>'Histo-Pôles pro forma'!D283-'Histo-Pôles'!G290</f>
        <v>-128.06655720149138</v>
      </c>
      <c r="H290" s="122">
        <f>'Histo-Pôles pro forma'!E283-'Histo-Pôles'!H290</f>
        <v>-127.24572388675733</v>
      </c>
      <c r="I290" s="122">
        <f>'Histo-Pôles pro forma'!F283-'Histo-Pôles'!I290</f>
        <v>-259.5606313347962</v>
      </c>
      <c r="J290" s="122">
        <v>96000</v>
      </c>
      <c r="K290" s="122">
        <v>11000</v>
      </c>
      <c r="L290" s="122">
        <v>28000</v>
      </c>
      <c r="M290" s="122">
        <v>29000</v>
      </c>
      <c r="N290" s="122">
        <v>28000</v>
      </c>
    </row>
    <row r="291" spans="1:14" ht="13.5">
      <c r="A291" s="26" t="s">
        <v>25</v>
      </c>
      <c r="B291" s="139" t="s">
        <v>67</v>
      </c>
      <c r="C291" s="83" t="s">
        <v>85</v>
      </c>
      <c r="D291" s="89" t="s">
        <v>26</v>
      </c>
      <c r="E291" s="122">
        <f>'Histo-Pôles pro forma'!B284-'Histo-Pôles'!E291</f>
        <v>86.63682823867111</v>
      </c>
      <c r="F291" s="122">
        <f>'Histo-Pôles pro forma'!C284-'Histo-Pôles'!F291</f>
        <v>-20.588337720494565</v>
      </c>
      <c r="G291" s="122">
        <f>'Histo-Pôles pro forma'!D284-'Histo-Pôles'!G291</f>
        <v>53.442574593312855</v>
      </c>
      <c r="H291" s="122">
        <f>'Histo-Pôles pro forma'!E284-'Histo-Pôles'!H291</f>
        <v>-352.6811343059644</v>
      </c>
      <c r="I291" s="122">
        <f>'Histo-Pôles pro forma'!F284-'Histo-Pôles'!I291</f>
        <v>406.463725671817</v>
      </c>
      <c r="J291" s="122">
        <v>3000</v>
      </c>
      <c r="K291" s="122">
        <v>-3000</v>
      </c>
      <c r="L291" s="122" t="s">
        <v>192</v>
      </c>
      <c r="M291" s="122">
        <v>2000</v>
      </c>
      <c r="N291" s="122">
        <v>4000</v>
      </c>
    </row>
    <row r="292" spans="1:14" ht="13.5">
      <c r="A292" s="22" t="s">
        <v>28</v>
      </c>
      <c r="B292" s="139" t="s">
        <v>67</v>
      </c>
      <c r="C292" s="83" t="s">
        <v>85</v>
      </c>
      <c r="D292" s="104" t="s">
        <v>29</v>
      </c>
      <c r="E292" s="117">
        <f>'Histo-Pôles pro forma'!B285-'Histo-Pôles'!E292</f>
        <v>-784.2443264788017</v>
      </c>
      <c r="F292" s="117">
        <f>'Histo-Pôles pro forma'!C285-'Histo-Pôles'!F292</f>
        <v>-650.8491775793373</v>
      </c>
      <c r="G292" s="117">
        <f>'Histo-Pôles pro forma'!D285-'Histo-Pôles'!G292</f>
        <v>1092.9054120231303</v>
      </c>
      <c r="H292" s="117">
        <f>'Histo-Pôles pro forma'!E285-'Histo-Pôles'!H292</f>
        <v>-2079.8092586412677</v>
      </c>
      <c r="I292" s="117">
        <f>'Histo-Pôles pro forma'!F285-'Histo-Pôles'!I292</f>
        <v>853.5086977182073</v>
      </c>
      <c r="J292" s="117">
        <v>1161000</v>
      </c>
      <c r="K292" s="117">
        <v>277000</v>
      </c>
      <c r="L292" s="117">
        <v>289000</v>
      </c>
      <c r="M292" s="117">
        <v>286000</v>
      </c>
      <c r="N292" s="117">
        <v>309000</v>
      </c>
    </row>
    <row r="293" spans="2:14" s="9" customFormat="1" ht="6" customHeight="1">
      <c r="B293" s="140"/>
      <c r="C293" s="6"/>
      <c r="D293" s="17"/>
      <c r="E293" s="131">
        <f>'Histo-Pôles pro forma'!B286-'Histo-Pôles'!E293</f>
        <v>0</v>
      </c>
      <c r="F293" s="131">
        <f>'Histo-Pôles pro forma'!C286-'Histo-Pôles'!F293</f>
        <v>0</v>
      </c>
      <c r="G293" s="131">
        <f>'Histo-Pôles pro forma'!D286-'Histo-Pôles'!G293</f>
        <v>0</v>
      </c>
      <c r="H293" s="131">
        <f>'Histo-Pôles pro forma'!E286-'Histo-Pôles'!H293</f>
        <v>0</v>
      </c>
      <c r="I293" s="131">
        <f>'Histo-Pôles pro forma'!F286-'Histo-Pôles'!I293</f>
        <v>0</v>
      </c>
      <c r="J293" s="131"/>
      <c r="K293" s="131"/>
      <c r="L293" s="131"/>
      <c r="M293" s="131"/>
      <c r="N293" s="131"/>
    </row>
    <row r="294" spans="1:14" ht="13.5">
      <c r="A294" s="26"/>
      <c r="B294" s="139"/>
      <c r="C294" s="80" t="s">
        <v>85</v>
      </c>
      <c r="D294" s="121" t="s">
        <v>94</v>
      </c>
      <c r="E294" s="153">
        <f>'Histo-Pôles pro forma'!B287-'Histo-Pôles'!E294</f>
        <v>0</v>
      </c>
      <c r="F294" s="153">
        <f>'Histo-Pôles pro forma'!C287-'Histo-Pôles'!F294</f>
        <v>0</v>
      </c>
      <c r="G294" s="114">
        <f>'Histo-Pôles pro forma'!D287-'Histo-Pôles'!G294</f>
        <v>0</v>
      </c>
      <c r="H294" s="114">
        <f>'Histo-Pôles pro forma'!E287-'Histo-Pôles'!H294</f>
        <v>0</v>
      </c>
      <c r="I294" s="114">
        <f>'Histo-Pôles pro forma'!F287-'Histo-Pôles'!I294</f>
        <v>0</v>
      </c>
      <c r="J294" s="114">
        <f>'FPN '!J34</f>
        <v>6042514.661517501</v>
      </c>
      <c r="K294" s="114">
        <f>'FPN '!K34</f>
        <v>6042514.661517501</v>
      </c>
      <c r="L294" s="114">
        <f>'FPN '!L34</f>
        <v>6030066.656980001</v>
      </c>
      <c r="M294" s="114">
        <f>'FPN '!M34</f>
        <v>6012659.3222050015</v>
      </c>
      <c r="N294" s="153">
        <f>'FPN '!N34</f>
        <v>5996221.131870002</v>
      </c>
    </row>
    <row r="295" spans="3:4" ht="13.5">
      <c r="C295" s="6"/>
      <c r="D295" s="7"/>
    </row>
    <row r="296" spans="2:14" s="11" customFormat="1" ht="13.5">
      <c r="B296" s="137"/>
      <c r="C296" s="9"/>
      <c r="D296" s="25" t="s">
        <v>91</v>
      </c>
      <c r="E296" s="123">
        <f>$E$62</f>
        <v>2013</v>
      </c>
      <c r="F296" s="123" t="str">
        <f>$F$62</f>
        <v>4T13 </v>
      </c>
      <c r="G296" s="123" t="str">
        <f>$G$62</f>
        <v>3T13 </v>
      </c>
      <c r="H296" s="123" t="str">
        <f>$H$62</f>
        <v>2T13 </v>
      </c>
      <c r="I296" s="123" t="str">
        <f>$I$62</f>
        <v>1T13 </v>
      </c>
      <c r="J296" s="123">
        <f>$J$62</f>
        <v>2012</v>
      </c>
      <c r="K296" s="123" t="str">
        <f>$K$62</f>
        <v>4T12 </v>
      </c>
      <c r="L296" s="123" t="str">
        <f>$L$62</f>
        <v>3T12 </v>
      </c>
      <c r="M296" s="123" t="str">
        <f>$M$62</f>
        <v>2T12 </v>
      </c>
      <c r="N296" s="123" t="str">
        <f>$N$62</f>
        <v>1T12 </v>
      </c>
    </row>
    <row r="297" ht="13.5">
      <c r="D297" s="89" t="s">
        <v>101</v>
      </c>
    </row>
    <row r="298" spans="1:14" ht="13.5">
      <c r="A298" s="22" t="s">
        <v>17</v>
      </c>
      <c r="B298" s="139" t="s">
        <v>68</v>
      </c>
      <c r="C298" s="83" t="s">
        <v>86</v>
      </c>
      <c r="D298" s="104" t="s">
        <v>43</v>
      </c>
      <c r="E298" s="117">
        <f>'Histo-Pôles pro forma'!B291-'Histo-Pôles'!E298</f>
        <v>5432.124393834034</v>
      </c>
      <c r="F298" s="117">
        <f>'Histo-Pôles pro forma'!C291-'Histo-Pôles'!F298</f>
        <v>636.6967659423244</v>
      </c>
      <c r="G298" s="117">
        <f>'Histo-Pôles pro forma'!D291-'Histo-Pôles'!G298</f>
        <v>2416.4548154030344</v>
      </c>
      <c r="H298" s="117">
        <f>'Histo-Pôles pro forma'!E291-'Histo-Pôles'!H298</f>
        <v>1818.8651720789494</v>
      </c>
      <c r="I298" s="117">
        <f>'Histo-Pôles pro forma'!F291-'Histo-Pôles'!I298</f>
        <v>560.1076404095511</v>
      </c>
      <c r="J298" s="113">
        <v>1404000</v>
      </c>
      <c r="K298" s="113">
        <v>340000</v>
      </c>
      <c r="L298" s="113">
        <v>355000</v>
      </c>
      <c r="M298" s="113">
        <v>386000</v>
      </c>
      <c r="N298" s="113">
        <v>323000</v>
      </c>
    </row>
    <row r="299" spans="1:14" ht="13.5">
      <c r="A299" s="22" t="s">
        <v>18</v>
      </c>
      <c r="B299" s="139" t="s">
        <v>68</v>
      </c>
      <c r="C299" s="83" t="s">
        <v>86</v>
      </c>
      <c r="D299" s="89" t="s">
        <v>19</v>
      </c>
      <c r="E299" s="122">
        <f>'Histo-Pôles pro forma'!B292-'Histo-Pôles'!E299</f>
        <v>-2640.122001171112</v>
      </c>
      <c r="F299" s="122">
        <f>'Histo-Pôles pro forma'!C292-'Histo-Pôles'!F299</f>
        <v>-1948.1547284519183</v>
      </c>
      <c r="G299" s="122">
        <f>'Histo-Pôles pro forma'!D292-'Histo-Pôles'!G299</f>
        <v>-243.37814400810748</v>
      </c>
      <c r="H299" s="122">
        <f>'Histo-Pôles pro forma'!E292-'Histo-Pôles'!H299</f>
        <v>-443.2127941917279</v>
      </c>
      <c r="I299" s="122">
        <f>'Histo-Pôles pro forma'!F292-'Histo-Pôles'!I299</f>
        <v>-5.3763345190673135</v>
      </c>
      <c r="J299" s="122">
        <v>-1189000</v>
      </c>
      <c r="K299" s="122">
        <v>-310000</v>
      </c>
      <c r="L299" s="122">
        <v>-296000</v>
      </c>
      <c r="M299" s="122">
        <v>-295000</v>
      </c>
      <c r="N299" s="122">
        <v>-288000</v>
      </c>
    </row>
    <row r="300" spans="1:14" ht="13.5">
      <c r="A300" s="22" t="s">
        <v>20</v>
      </c>
      <c r="B300" s="139" t="s">
        <v>68</v>
      </c>
      <c r="C300" s="83" t="s">
        <v>86</v>
      </c>
      <c r="D300" s="104" t="s">
        <v>46</v>
      </c>
      <c r="E300" s="117">
        <f>'Histo-Pôles pro forma'!B293-'Histo-Pôles'!E300</f>
        <v>2792.002392662922</v>
      </c>
      <c r="F300" s="117">
        <f>'Histo-Pôles pro forma'!C293-'Histo-Pôles'!F300</f>
        <v>-1311.457962509594</v>
      </c>
      <c r="G300" s="117">
        <f>'Histo-Pôles pro forma'!D293-'Histo-Pôles'!G300</f>
        <v>2173.076671394927</v>
      </c>
      <c r="H300" s="117">
        <f>'Histo-Pôles pro forma'!E293-'Histo-Pôles'!H300</f>
        <v>1375.6523778872215</v>
      </c>
      <c r="I300" s="117">
        <f>'Histo-Pôles pro forma'!F293-'Histo-Pôles'!I300</f>
        <v>554.7313058904838</v>
      </c>
      <c r="J300" s="117">
        <v>215000</v>
      </c>
      <c r="K300" s="117">
        <v>30000</v>
      </c>
      <c r="L300" s="117">
        <v>59000</v>
      </c>
      <c r="M300" s="117">
        <v>91000</v>
      </c>
      <c r="N300" s="117">
        <v>35000</v>
      </c>
    </row>
    <row r="301" spans="1:14" ht="13.5">
      <c r="A301" s="22" t="s">
        <v>0</v>
      </c>
      <c r="B301" s="139" t="s">
        <v>68</v>
      </c>
      <c r="C301" s="79" t="s">
        <v>86</v>
      </c>
      <c r="D301" s="121" t="s">
        <v>21</v>
      </c>
      <c r="E301" s="122">
        <f>'Histo-Pôles pro forma'!B294-'Histo-Pôles'!E301</f>
        <v>326.6493974490604</v>
      </c>
      <c r="F301" s="122">
        <f>'Histo-Pôles pro forma'!C294-'Histo-Pôles'!F301</f>
        <v>326.6493974490604</v>
      </c>
      <c r="G301" s="122">
        <f>'Histo-Pôles pro forma'!D294-'Histo-Pôles'!G301</f>
        <v>0</v>
      </c>
      <c r="H301" s="122">
        <f>'Histo-Pôles pro forma'!E294-'Histo-Pôles'!H301</f>
        <v>0</v>
      </c>
      <c r="I301" s="122">
        <f>'Histo-Pôles pro forma'!F294-'Histo-Pôles'!I301</f>
        <v>0</v>
      </c>
      <c r="J301" s="122">
        <v>10000</v>
      </c>
      <c r="K301" s="122">
        <v>10000</v>
      </c>
      <c r="L301" s="122" t="s">
        <v>192</v>
      </c>
      <c r="M301" s="122" t="s">
        <v>192</v>
      </c>
      <c r="N301" s="122" t="s">
        <v>192</v>
      </c>
    </row>
    <row r="302" spans="1:14" ht="13.5">
      <c r="A302" s="22" t="s">
        <v>22</v>
      </c>
      <c r="B302" s="139" t="s">
        <v>68</v>
      </c>
      <c r="C302" s="83" t="s">
        <v>86</v>
      </c>
      <c r="D302" s="104" t="s">
        <v>23</v>
      </c>
      <c r="E302" s="117">
        <f>'Histo-Pôles pro forma'!B295-'Histo-Pôles'!E302</f>
        <v>3118.651790111995</v>
      </c>
      <c r="F302" s="117">
        <f>'Histo-Pôles pro forma'!C295-'Histo-Pôles'!F302</f>
        <v>-984.8085650605353</v>
      </c>
      <c r="G302" s="117">
        <f>'Histo-Pôles pro forma'!D295-'Histo-Pôles'!G302</f>
        <v>2173.076671394927</v>
      </c>
      <c r="H302" s="117">
        <f>'Histo-Pôles pro forma'!E295-'Histo-Pôles'!H302</f>
        <v>1375.6523778872215</v>
      </c>
      <c r="I302" s="117">
        <f>'Histo-Pôles pro forma'!F295-'Histo-Pôles'!I302</f>
        <v>554.7313058904838</v>
      </c>
      <c r="J302" s="117">
        <v>225000</v>
      </c>
      <c r="K302" s="117">
        <v>40000</v>
      </c>
      <c r="L302" s="117">
        <v>59000</v>
      </c>
      <c r="M302" s="117">
        <v>91000</v>
      </c>
      <c r="N302" s="117">
        <v>35000</v>
      </c>
    </row>
    <row r="303" spans="1:14" ht="13.5">
      <c r="A303" s="26" t="s">
        <v>27</v>
      </c>
      <c r="B303" s="139" t="s">
        <v>68</v>
      </c>
      <c r="C303" s="79" t="s">
        <v>86</v>
      </c>
      <c r="D303" s="121" t="s">
        <v>47</v>
      </c>
      <c r="E303" s="122">
        <f>'Histo-Pôles pro forma'!B296-'Histo-Pôles'!E303</f>
        <v>-1368.0672098084246</v>
      </c>
      <c r="F303" s="122">
        <f>'Histo-Pôles pro forma'!C296-'Histo-Pôles'!F303</f>
        <v>-464.33460858754063</v>
      </c>
      <c r="G303" s="122">
        <f>'Histo-Pôles pro forma'!D296-'Histo-Pôles'!G303</f>
        <v>-403.1931452886662</v>
      </c>
      <c r="H303" s="122">
        <f>'Histo-Pôles pro forma'!E296-'Histo-Pôles'!H303</f>
        <v>738.7488100676269</v>
      </c>
      <c r="I303" s="122">
        <f>'Histo-Pôles pro forma'!F296-'Histo-Pôles'!I303</f>
        <v>-1239.288265999844</v>
      </c>
      <c r="J303" s="122">
        <v>-1000</v>
      </c>
      <c r="K303" s="122">
        <v>0</v>
      </c>
      <c r="L303" s="122" t="s">
        <v>192</v>
      </c>
      <c r="M303" s="122">
        <v>-1000</v>
      </c>
      <c r="N303" s="122" t="s">
        <v>192</v>
      </c>
    </row>
    <row r="304" spans="1:14" ht="13.5">
      <c r="A304" s="22" t="s">
        <v>28</v>
      </c>
      <c r="B304" s="139" t="s">
        <v>68</v>
      </c>
      <c r="C304" s="83" t="s">
        <v>86</v>
      </c>
      <c r="D304" s="104" t="s">
        <v>29</v>
      </c>
      <c r="E304" s="117">
        <f>'Histo-Pôles pro forma'!B297-'Histo-Pôles'!E304</f>
        <v>1750.5845803035772</v>
      </c>
      <c r="F304" s="117">
        <f>'Histo-Pôles pro forma'!C297-'Histo-Pôles'!F304</f>
        <v>-1449.1431736480736</v>
      </c>
      <c r="G304" s="117">
        <f>'Histo-Pôles pro forma'!D297-'Histo-Pôles'!G304</f>
        <v>1769.8835261062632</v>
      </c>
      <c r="H304" s="117">
        <f>'Histo-Pôles pro forma'!E297-'Histo-Pôles'!H304</f>
        <v>2114.401187954849</v>
      </c>
      <c r="I304" s="117">
        <f>'Histo-Pôles pro forma'!F297-'Histo-Pôles'!I304</f>
        <v>-684.5569601093594</v>
      </c>
      <c r="J304" s="117">
        <v>224000</v>
      </c>
      <c r="K304" s="117">
        <v>40000</v>
      </c>
      <c r="L304" s="117">
        <v>59000</v>
      </c>
      <c r="M304" s="117">
        <v>90000</v>
      </c>
      <c r="N304" s="117">
        <v>35000</v>
      </c>
    </row>
    <row r="305" spans="2:14" s="9" customFormat="1" ht="6" customHeight="1">
      <c r="B305" s="140"/>
      <c r="C305" s="6"/>
      <c r="D305" s="17"/>
      <c r="E305" s="131">
        <f>'Histo-Pôles pro forma'!B298-'Histo-Pôles'!E305</f>
        <v>0</v>
      </c>
      <c r="F305" s="131">
        <f>'Histo-Pôles pro forma'!C298-'Histo-Pôles'!F305</f>
        <v>0</v>
      </c>
      <c r="G305" s="131">
        <f>'Histo-Pôles pro forma'!D298-'Histo-Pôles'!G305</f>
        <v>0</v>
      </c>
      <c r="H305" s="131">
        <f>'Histo-Pôles pro forma'!E298-'Histo-Pôles'!H305</f>
        <v>0</v>
      </c>
      <c r="I305" s="131">
        <f>'Histo-Pôles pro forma'!F298-'Histo-Pôles'!I305</f>
        <v>0</v>
      </c>
      <c r="J305" s="131"/>
      <c r="K305" s="131"/>
      <c r="L305" s="131"/>
      <c r="M305" s="131"/>
      <c r="N305" s="131"/>
    </row>
    <row r="306" spans="1:14" ht="13.5">
      <c r="A306" s="26"/>
      <c r="B306" s="139"/>
      <c r="C306" s="80" t="s">
        <v>86</v>
      </c>
      <c r="D306" s="121" t="s">
        <v>94</v>
      </c>
      <c r="E306" s="153">
        <f>'Histo-Pôles pro forma'!B299-'Histo-Pôles'!E306</f>
        <v>0</v>
      </c>
      <c r="F306" s="153">
        <f>'Histo-Pôles pro forma'!C299-'Histo-Pôles'!F306</f>
        <v>0</v>
      </c>
      <c r="G306" s="114">
        <f>'Histo-Pôles pro forma'!D299-'Histo-Pôles'!G306</f>
        <v>0</v>
      </c>
      <c r="H306" s="114">
        <f>'Histo-Pôles pro forma'!E299-'Histo-Pôles'!H306</f>
        <v>0</v>
      </c>
      <c r="I306" s="114">
        <f>'Histo-Pôles pro forma'!F299-'Histo-Pôles'!I306</f>
        <v>0</v>
      </c>
      <c r="J306" s="114">
        <f>'FPN '!J35</f>
        <v>542391.9739425001</v>
      </c>
      <c r="K306" s="114">
        <f>'FPN '!K35</f>
        <v>542391.9739425001</v>
      </c>
      <c r="L306" s="114">
        <f>'FPN '!L35</f>
        <v>559981.0634100001</v>
      </c>
      <c r="M306" s="114">
        <f>'FPN '!M35</f>
        <v>561136.4930700001</v>
      </c>
      <c r="N306" s="153">
        <f>'FPN '!N35</f>
        <v>568602.6012900001</v>
      </c>
    </row>
    <row r="307" spans="3:4" ht="13.5">
      <c r="C307" s="6"/>
      <c r="D307" s="7"/>
    </row>
    <row r="308" spans="4:14" ht="13.5">
      <c r="D308" s="25" t="s">
        <v>91</v>
      </c>
      <c r="E308" s="123">
        <f>$E$62</f>
        <v>2013</v>
      </c>
      <c r="F308" s="123" t="str">
        <f>$F$62</f>
        <v>4T13 </v>
      </c>
      <c r="G308" s="123" t="str">
        <f>$G$62</f>
        <v>3T13 </v>
      </c>
      <c r="H308" s="123" t="str">
        <f>$H$62</f>
        <v>2T13 </v>
      </c>
      <c r="I308" s="123" t="str">
        <f>$I$62</f>
        <v>1T13 </v>
      </c>
      <c r="J308" s="123">
        <f>$J$62</f>
        <v>2012</v>
      </c>
      <c r="K308" s="123" t="str">
        <f>$K$62</f>
        <v>4T12 </v>
      </c>
      <c r="L308" s="123" t="str">
        <f>$L$62</f>
        <v>3T12 </v>
      </c>
      <c r="M308" s="123" t="str">
        <f>$M$62</f>
        <v>2T12 </v>
      </c>
      <c r="N308" s="123" t="str">
        <f>$N$62</f>
        <v>1T12 </v>
      </c>
    </row>
    <row r="309" ht="13.5">
      <c r="D309" s="104" t="s">
        <v>102</v>
      </c>
    </row>
    <row r="310" spans="1:14" ht="13.5">
      <c r="A310" s="22" t="s">
        <v>17</v>
      </c>
      <c r="B310" s="139" t="s">
        <v>61</v>
      </c>
      <c r="C310" s="83" t="s">
        <v>87</v>
      </c>
      <c r="D310" s="104" t="s">
        <v>43</v>
      </c>
      <c r="E310" s="117">
        <f>'Histo-Pôles pro forma'!B303-'Histo-Pôles'!E310</f>
        <v>35578.97578018531</v>
      </c>
      <c r="F310" s="117">
        <f>'Histo-Pôles pro forma'!C303-'Histo-Pôles'!F310</f>
        <v>6498.142290775897</v>
      </c>
      <c r="G310" s="117">
        <f>'Histo-Pôles pro forma'!D303-'Histo-Pôles'!G310</f>
        <v>10214.750020678388</v>
      </c>
      <c r="H310" s="117">
        <f>'Histo-Pôles pro forma'!E303-'Histo-Pôles'!H310</f>
        <v>10517.854083333164</v>
      </c>
      <c r="I310" s="117">
        <f>'Histo-Pôles pro forma'!F303-'Histo-Pôles'!I310</f>
        <v>8348.229385398794</v>
      </c>
      <c r="J310" s="113">
        <v>8662000</v>
      </c>
      <c r="K310" s="113">
        <v>2064000</v>
      </c>
      <c r="L310" s="113">
        <v>2033000</v>
      </c>
      <c r="M310" s="113">
        <v>2104000</v>
      </c>
      <c r="N310" s="113">
        <v>2461000</v>
      </c>
    </row>
    <row r="311" spans="1:14" ht="13.5">
      <c r="A311" s="22" t="s">
        <v>18</v>
      </c>
      <c r="B311" s="139" t="s">
        <v>61</v>
      </c>
      <c r="C311" s="83" t="s">
        <v>87</v>
      </c>
      <c r="D311" s="89" t="s">
        <v>19</v>
      </c>
      <c r="E311" s="122">
        <f>'Histo-Pôles pro forma'!B304-'Histo-Pôles'!E311</f>
        <v>-12543.627902304754</v>
      </c>
      <c r="F311" s="122">
        <f>'Histo-Pôles pro forma'!C304-'Histo-Pôles'!F311</f>
        <v>-4865.671699043363</v>
      </c>
      <c r="G311" s="122">
        <f>'Histo-Pôles pro forma'!D304-'Histo-Pôles'!G311</f>
        <v>-1058.0090155857615</v>
      </c>
      <c r="H311" s="122">
        <f>'Histo-Pôles pro forma'!E304-'Histo-Pôles'!H311</f>
        <v>-2654.004455731949</v>
      </c>
      <c r="I311" s="122">
        <f>'Histo-Pôles pro forma'!F304-'Histo-Pôles'!I311</f>
        <v>-3965.942731943913</v>
      </c>
      <c r="J311" s="122">
        <v>-5975000</v>
      </c>
      <c r="K311" s="122">
        <v>-1549000</v>
      </c>
      <c r="L311" s="122">
        <v>-1431000</v>
      </c>
      <c r="M311" s="122">
        <v>-1405000</v>
      </c>
      <c r="N311" s="122">
        <v>-1590000</v>
      </c>
    </row>
    <row r="312" spans="1:14" ht="13.5">
      <c r="A312" s="22" t="s">
        <v>20</v>
      </c>
      <c r="B312" s="139" t="s">
        <v>61</v>
      </c>
      <c r="C312" s="83" t="s">
        <v>87</v>
      </c>
      <c r="D312" s="104" t="s">
        <v>46</v>
      </c>
      <c r="E312" s="117">
        <f>'Histo-Pôles pro forma'!B305-'Histo-Pôles'!E312</f>
        <v>23035.34787788056</v>
      </c>
      <c r="F312" s="117">
        <f>'Histo-Pôles pro forma'!C305-'Histo-Pôles'!F312</f>
        <v>1632.4705917325336</v>
      </c>
      <c r="G312" s="117">
        <f>'Histo-Pôles pro forma'!D305-'Histo-Pôles'!G312</f>
        <v>9156.741005092626</v>
      </c>
      <c r="H312" s="117">
        <f>'Histo-Pôles pro forma'!E305-'Histo-Pôles'!H312</f>
        <v>7863.849627601216</v>
      </c>
      <c r="I312" s="117">
        <f>'Histo-Pôles pro forma'!F305-'Histo-Pôles'!I312</f>
        <v>4382.286653454881</v>
      </c>
      <c r="J312" s="117">
        <v>2687000</v>
      </c>
      <c r="K312" s="117">
        <v>515000</v>
      </c>
      <c r="L312" s="117">
        <v>602000</v>
      </c>
      <c r="M312" s="117">
        <v>699000</v>
      </c>
      <c r="N312" s="117">
        <v>871000</v>
      </c>
    </row>
    <row r="313" spans="1:14" ht="13.5">
      <c r="A313" s="22" t="s">
        <v>0</v>
      </c>
      <c r="B313" s="139" t="s">
        <v>61</v>
      </c>
      <c r="C313" s="79" t="s">
        <v>87</v>
      </c>
      <c r="D313" s="121" t="s">
        <v>21</v>
      </c>
      <c r="E313" s="122">
        <f>'Histo-Pôles pro forma'!B306-'Histo-Pôles'!E313</f>
        <v>369.66693121707067</v>
      </c>
      <c r="F313" s="122">
        <f>'Histo-Pôles pro forma'!C306-'Histo-Pôles'!F313</f>
        <v>73.67354219220579</v>
      </c>
      <c r="G313" s="122">
        <f>'Histo-Pôles pro forma'!D306-'Histo-Pôles'!G313</f>
        <v>-234.11769494727196</v>
      </c>
      <c r="H313" s="122">
        <f>'Histo-Pôles pro forma'!E306-'Histo-Pôles'!H313</f>
        <v>-294.9394926594978</v>
      </c>
      <c r="I313" s="122">
        <f>'Histo-Pôles pro forma'!F306-'Histo-Pôles'!I313</f>
        <v>825.0505766318529</v>
      </c>
      <c r="J313" s="122">
        <v>-515000</v>
      </c>
      <c r="K313" s="122">
        <v>-167000</v>
      </c>
      <c r="L313" s="122">
        <v>-62000</v>
      </c>
      <c r="M313" s="122">
        <v>-206000</v>
      </c>
      <c r="N313" s="122">
        <v>-80000</v>
      </c>
    </row>
    <row r="314" spans="1:14" ht="13.5">
      <c r="A314" s="22" t="s">
        <v>22</v>
      </c>
      <c r="B314" s="139" t="s">
        <v>61</v>
      </c>
      <c r="C314" s="83" t="s">
        <v>87</v>
      </c>
      <c r="D314" s="104" t="s">
        <v>23</v>
      </c>
      <c r="E314" s="117">
        <f>'Histo-Pôles pro forma'!B307-'Histo-Pôles'!E314</f>
        <v>23405.01480909763</v>
      </c>
      <c r="F314" s="117">
        <f>'Histo-Pôles pro forma'!C307-'Histo-Pôles'!F314</f>
        <v>1706.1441339247394</v>
      </c>
      <c r="G314" s="117">
        <f>'Histo-Pôles pro forma'!D307-'Histo-Pôles'!G314</f>
        <v>8922.62331014534</v>
      </c>
      <c r="H314" s="117">
        <f>'Histo-Pôles pro forma'!E307-'Histo-Pôles'!H314</f>
        <v>7568.910134941689</v>
      </c>
      <c r="I314" s="117">
        <f>'Histo-Pôles pro forma'!F307-'Histo-Pôles'!I314</f>
        <v>5207.337230086792</v>
      </c>
      <c r="J314" s="117">
        <v>2172000</v>
      </c>
      <c r="K314" s="117">
        <v>348000</v>
      </c>
      <c r="L314" s="117">
        <v>540000</v>
      </c>
      <c r="M314" s="117">
        <v>493000</v>
      </c>
      <c r="N314" s="117">
        <v>791000</v>
      </c>
    </row>
    <row r="315" spans="1:14" ht="13.5">
      <c r="A315" s="26" t="s">
        <v>24</v>
      </c>
      <c r="B315" s="139" t="s">
        <v>61</v>
      </c>
      <c r="C315" s="79" t="s">
        <v>87</v>
      </c>
      <c r="D315" s="121" t="s">
        <v>81</v>
      </c>
      <c r="E315" s="122">
        <f>'Histo-Pôles pro forma'!B308-'Histo-Pôles'!E315</f>
        <v>-13359.03887330521</v>
      </c>
      <c r="F315" s="122">
        <f>'Histo-Pôles pro forma'!C308-'Histo-Pôles'!F315</f>
        <v>-1690.0247333796287</v>
      </c>
      <c r="G315" s="122">
        <f>'Histo-Pôles pro forma'!D308-'Histo-Pôles'!G315</f>
        <v>-3310.307363613427</v>
      </c>
      <c r="H315" s="122">
        <f>'Histo-Pôles pro forma'!E308-'Histo-Pôles'!H315</f>
        <v>-5567.820975546132</v>
      </c>
      <c r="I315" s="122">
        <f>'Histo-Pôles pro forma'!F308-'Histo-Pôles'!I315</f>
        <v>-2790.8858007660237</v>
      </c>
      <c r="J315" s="122">
        <v>25000</v>
      </c>
      <c r="K315" s="122">
        <v>-2000</v>
      </c>
      <c r="L315" s="122">
        <v>9000</v>
      </c>
      <c r="M315" s="122">
        <v>3000</v>
      </c>
      <c r="N315" s="122">
        <v>15000</v>
      </c>
    </row>
    <row r="316" spans="1:14" ht="13.5">
      <c r="A316" s="26" t="s">
        <v>25</v>
      </c>
      <c r="B316" s="139" t="s">
        <v>61</v>
      </c>
      <c r="C316" s="83" t="s">
        <v>87</v>
      </c>
      <c r="D316" s="89" t="s">
        <v>26</v>
      </c>
      <c r="E316" s="122">
        <f>'Histo-Pôles pro forma'!B309-'Histo-Pôles'!E316</f>
        <v>329.4951555731641</v>
      </c>
      <c r="F316" s="122">
        <f>'Histo-Pôles pro forma'!C309-'Histo-Pôles'!F316</f>
        <v>-62.001784945485724</v>
      </c>
      <c r="G316" s="122">
        <f>'Histo-Pôles pro forma'!D309-'Histo-Pôles'!G316</f>
        <v>-101.90501699200377</v>
      </c>
      <c r="H316" s="122">
        <f>'Histo-Pôles pro forma'!E309-'Histo-Pôles'!H316</f>
        <v>501.60135914014063</v>
      </c>
      <c r="I316" s="122">
        <f>'Histo-Pôles pro forma'!F309-'Histo-Pôles'!I316</f>
        <v>-8.199401629489419</v>
      </c>
      <c r="J316" s="122">
        <v>8000</v>
      </c>
      <c r="K316" s="122">
        <v>4000</v>
      </c>
      <c r="L316" s="122">
        <v>3000</v>
      </c>
      <c r="M316" s="122">
        <v>1000</v>
      </c>
      <c r="N316" s="122" t="s">
        <v>192</v>
      </c>
    </row>
    <row r="317" spans="1:14" ht="13.5">
      <c r="A317" s="22" t="s">
        <v>28</v>
      </c>
      <c r="B317" s="139" t="s">
        <v>61</v>
      </c>
      <c r="C317" s="83" t="s">
        <v>87</v>
      </c>
      <c r="D317" s="104" t="s">
        <v>29</v>
      </c>
      <c r="E317" s="117">
        <f>'Histo-Pôles pro forma'!B310-'Histo-Pôles'!E317</f>
        <v>10375.471091365442</v>
      </c>
      <c r="F317" s="117">
        <f>'Histo-Pôles pro forma'!C310-'Histo-Pôles'!F317</f>
        <v>-45.88238440034911</v>
      </c>
      <c r="G317" s="117">
        <f>'Histo-Pôles pro forma'!D310-'Histo-Pôles'!G317</f>
        <v>5510.410929539939</v>
      </c>
      <c r="H317" s="117">
        <f>'Histo-Pôles pro forma'!E310-'Histo-Pôles'!H317</f>
        <v>2502.6905185356736</v>
      </c>
      <c r="I317" s="117">
        <f>'Histo-Pôles pro forma'!F310-'Histo-Pôles'!I317</f>
        <v>2408.2520276912255</v>
      </c>
      <c r="J317" s="117">
        <v>2205000</v>
      </c>
      <c r="K317" s="117">
        <v>350000</v>
      </c>
      <c r="L317" s="117">
        <v>552000</v>
      </c>
      <c r="M317" s="117">
        <v>497000</v>
      </c>
      <c r="N317" s="117">
        <v>806000</v>
      </c>
    </row>
    <row r="318" spans="2:14" s="9" customFormat="1" ht="6" customHeight="1">
      <c r="B318" s="140"/>
      <c r="C318" s="6"/>
      <c r="D318" s="17"/>
      <c r="E318" s="131">
        <f>'Histo-Pôles pro forma'!B311-'Histo-Pôles'!E318</f>
        <v>0</v>
      </c>
      <c r="F318" s="131">
        <f>'Histo-Pôles pro forma'!C311-'Histo-Pôles'!F318</f>
        <v>0</v>
      </c>
      <c r="G318" s="131">
        <f>'Histo-Pôles pro forma'!D311-'Histo-Pôles'!G318</f>
        <v>0</v>
      </c>
      <c r="H318" s="131">
        <f>'Histo-Pôles pro forma'!E311-'Histo-Pôles'!H318</f>
        <v>0</v>
      </c>
      <c r="I318" s="131">
        <f>'Histo-Pôles pro forma'!F311-'Histo-Pôles'!I318</f>
        <v>0</v>
      </c>
      <c r="J318" s="131"/>
      <c r="K318" s="131"/>
      <c r="L318" s="131"/>
      <c r="M318" s="131"/>
      <c r="N318" s="131"/>
    </row>
    <row r="319" spans="1:14" ht="13.5">
      <c r="A319" s="26"/>
      <c r="B319" s="139"/>
      <c r="C319" s="80" t="s">
        <v>87</v>
      </c>
      <c r="D319" s="121" t="s">
        <v>94</v>
      </c>
      <c r="E319" s="153">
        <f>'Histo-Pôles pro forma'!B312-'Histo-Pôles'!E319</f>
        <v>0</v>
      </c>
      <c r="F319" s="153">
        <f>'Histo-Pôles pro forma'!C312-'Histo-Pôles'!F319</f>
        <v>0</v>
      </c>
      <c r="G319" s="114">
        <f>'Histo-Pôles pro forma'!D312-'Histo-Pôles'!G319</f>
        <v>0</v>
      </c>
      <c r="H319" s="114">
        <f>'Histo-Pôles pro forma'!E312-'Histo-Pôles'!H319</f>
        <v>0</v>
      </c>
      <c r="I319" s="114">
        <f>'Histo-Pôles pro forma'!F312-'Histo-Pôles'!I319</f>
        <v>0</v>
      </c>
      <c r="J319" s="114">
        <f>'FPN '!J29</f>
        <v>15521500.165905664</v>
      </c>
      <c r="K319" s="114">
        <f>'FPN '!K29</f>
        <v>15521500.165905664</v>
      </c>
      <c r="L319" s="114">
        <f>'FPN '!L29</f>
        <v>15718660.231413163</v>
      </c>
      <c r="M319" s="114">
        <f>'FPN '!M29</f>
        <v>15766371.749078162</v>
      </c>
      <c r="N319" s="153">
        <f>'FPN '!N29</f>
        <v>15564513.80875316</v>
      </c>
    </row>
    <row r="320" spans="3:4" ht="13.5" customHeight="1">
      <c r="C320" s="6"/>
      <c r="D320" s="7"/>
    </row>
    <row r="321" spans="2:14" s="11" customFormat="1" ht="13.5">
      <c r="B321" s="137"/>
      <c r="C321" s="15"/>
      <c r="D321" s="25" t="s">
        <v>91</v>
      </c>
      <c r="E321" s="123">
        <f>$E$62</f>
        <v>2013</v>
      </c>
      <c r="F321" s="123" t="str">
        <f>$F$62</f>
        <v>4T13 </v>
      </c>
      <c r="G321" s="123" t="str">
        <f>$G$62</f>
        <v>3T13 </v>
      </c>
      <c r="H321" s="123" t="str">
        <f>$H$62</f>
        <v>2T13 </v>
      </c>
      <c r="I321" s="123" t="str">
        <f>$I$62</f>
        <v>1T13 </v>
      </c>
      <c r="J321" s="123">
        <f>$J$62</f>
        <v>2012</v>
      </c>
      <c r="K321" s="123" t="str">
        <f>$K$62</f>
        <v>4T12 </v>
      </c>
      <c r="L321" s="123" t="str">
        <f>$L$62</f>
        <v>3T12 </v>
      </c>
      <c r="M321" s="123" t="str">
        <f>$M$62</f>
        <v>2T12 </v>
      </c>
      <c r="N321" s="123" t="str">
        <f>$N$62</f>
        <v>1T12 </v>
      </c>
    </row>
    <row r="322" ht="13.5">
      <c r="D322" s="89" t="s">
        <v>103</v>
      </c>
    </row>
    <row r="323" spans="1:14" ht="13.5">
      <c r="A323" s="22" t="s">
        <v>17</v>
      </c>
      <c r="B323" s="139" t="s">
        <v>63</v>
      </c>
      <c r="C323" s="83" t="s">
        <v>5</v>
      </c>
      <c r="D323" s="104" t="s">
        <v>43</v>
      </c>
      <c r="E323" s="117">
        <f>'Histo-Pôles pro forma'!B316-'Histo-Pôles'!E323</f>
        <v>35954.72804845497</v>
      </c>
      <c r="F323" s="117">
        <f>'Histo-Pôles pro forma'!C316-'Histo-Pôles'!F323</f>
        <v>6559.9919711928815</v>
      </c>
      <c r="G323" s="117">
        <f>'Histo-Pôles pro forma'!D316-'Histo-Pôles'!G323</f>
        <v>10392.999776478624</v>
      </c>
      <c r="H323" s="117">
        <f>'Histo-Pôles pro forma'!E316-'Histo-Pôles'!H323</f>
        <v>10913.931699432433</v>
      </c>
      <c r="I323" s="117">
        <f>'Histo-Pôles pro forma'!F316-'Histo-Pôles'!I323</f>
        <v>8087.804601352429</v>
      </c>
      <c r="J323" s="113">
        <v>5389000</v>
      </c>
      <c r="K323" s="113">
        <v>1186000</v>
      </c>
      <c r="L323" s="113">
        <v>1264000</v>
      </c>
      <c r="M323" s="113">
        <v>1257000</v>
      </c>
      <c r="N323" s="113">
        <v>1682000</v>
      </c>
    </row>
    <row r="324" spans="1:14" ht="13.5">
      <c r="A324" s="22" t="s">
        <v>18</v>
      </c>
      <c r="B324" s="139" t="s">
        <v>63</v>
      </c>
      <c r="C324" s="83" t="s">
        <v>5</v>
      </c>
      <c r="D324" s="89" t="s">
        <v>19</v>
      </c>
      <c r="E324" s="122">
        <f>'Histo-Pôles pro forma'!B317-'Histo-Pôles'!E324</f>
        <v>-12174.4430454541</v>
      </c>
      <c r="F324" s="122">
        <f>'Histo-Pôles pro forma'!C317-'Histo-Pôles'!F324</f>
        <v>-4979.256005556323</v>
      </c>
      <c r="G324" s="122">
        <f>'Histo-Pôles pro forma'!D317-'Histo-Pôles'!G324</f>
        <v>-1208.639430669602</v>
      </c>
      <c r="H324" s="122">
        <f>'Histo-Pôles pro forma'!E317-'Histo-Pôles'!H324</f>
        <v>-2949.033761298866</v>
      </c>
      <c r="I324" s="122">
        <f>'Histo-Pôles pro forma'!F317-'Histo-Pôles'!I324</f>
        <v>-3037.5138479291927</v>
      </c>
      <c r="J324" s="122">
        <v>-4232000</v>
      </c>
      <c r="K324" s="122">
        <v>-1075000</v>
      </c>
      <c r="L324" s="122">
        <v>-1032000</v>
      </c>
      <c r="M324" s="122">
        <v>-946000</v>
      </c>
      <c r="N324" s="122">
        <v>-1179000</v>
      </c>
    </row>
    <row r="325" spans="1:14" ht="13.5">
      <c r="A325" s="22" t="s">
        <v>20</v>
      </c>
      <c r="B325" s="139" t="s">
        <v>63</v>
      </c>
      <c r="C325" s="83" t="s">
        <v>5</v>
      </c>
      <c r="D325" s="104" t="s">
        <v>46</v>
      </c>
      <c r="E325" s="117">
        <f>'Histo-Pôles pro forma'!B318-'Histo-Pôles'!E325</f>
        <v>23780.28500300087</v>
      </c>
      <c r="F325" s="117">
        <f>'Histo-Pôles pro forma'!C318-'Histo-Pôles'!F325</f>
        <v>1580.7359656365588</v>
      </c>
      <c r="G325" s="117">
        <f>'Histo-Pôles pro forma'!D318-'Histo-Pôles'!G325</f>
        <v>9184.360345809022</v>
      </c>
      <c r="H325" s="117">
        <f>'Histo-Pôles pro forma'!E318-'Histo-Pôles'!H325</f>
        <v>7964.897938133567</v>
      </c>
      <c r="I325" s="117">
        <f>'Histo-Pôles pro forma'!F318-'Histo-Pôles'!I325</f>
        <v>5050.290753423236</v>
      </c>
      <c r="J325" s="117">
        <v>1157000</v>
      </c>
      <c r="K325" s="117">
        <v>111000</v>
      </c>
      <c r="L325" s="117">
        <v>232000</v>
      </c>
      <c r="M325" s="117">
        <v>311000</v>
      </c>
      <c r="N325" s="117">
        <v>503000</v>
      </c>
    </row>
    <row r="326" spans="1:14" ht="13.5">
      <c r="A326" s="22" t="s">
        <v>0</v>
      </c>
      <c r="B326" s="139" t="s">
        <v>63</v>
      </c>
      <c r="C326" s="79" t="s">
        <v>5</v>
      </c>
      <c r="D326" s="121" t="s">
        <v>21</v>
      </c>
      <c r="E326" s="122">
        <f>'Histo-Pôles pro forma'!B319-'Histo-Pôles'!E326</f>
        <v>185.91494246613001</v>
      </c>
      <c r="F326" s="122">
        <f>'Histo-Pôles pro forma'!C319-'Histo-Pôles'!F326</f>
        <v>399.3167767093164</v>
      </c>
      <c r="G326" s="122">
        <f>'Histo-Pôles pro forma'!D319-'Histo-Pôles'!G326</f>
        <v>-463.8502317502189</v>
      </c>
      <c r="H326" s="122">
        <f>'Histo-Pôles pro forma'!E319-'Histo-Pôles'!H326</f>
        <v>-175.8281079759181</v>
      </c>
      <c r="I326" s="122">
        <f>'Histo-Pôles pro forma'!F319-'Histo-Pôles'!I326</f>
        <v>426.2765054829215</v>
      </c>
      <c r="J326" s="122">
        <v>-78000</v>
      </c>
      <c r="K326" s="122">
        <v>4000</v>
      </c>
      <c r="L326" s="122">
        <v>15000</v>
      </c>
      <c r="M326" s="122">
        <v>-83000</v>
      </c>
      <c r="N326" s="122">
        <v>-14000</v>
      </c>
    </row>
    <row r="327" spans="1:14" ht="13.5">
      <c r="A327" s="22" t="s">
        <v>22</v>
      </c>
      <c r="B327" s="139" t="s">
        <v>63</v>
      </c>
      <c r="C327" s="83" t="s">
        <v>5</v>
      </c>
      <c r="D327" s="104" t="s">
        <v>23</v>
      </c>
      <c r="E327" s="117">
        <f>'Histo-Pôles pro forma'!B320-'Histo-Pôles'!E327</f>
        <v>23966.19994546706</v>
      </c>
      <c r="F327" s="117">
        <f>'Histo-Pôles pro forma'!C320-'Histo-Pôles'!F327</f>
        <v>1980.0527423458698</v>
      </c>
      <c r="G327" s="117">
        <f>'Histo-Pôles pro forma'!D320-'Histo-Pôles'!G327</f>
        <v>8720.510114058794</v>
      </c>
      <c r="H327" s="117">
        <f>'Histo-Pôles pro forma'!E320-'Histo-Pôles'!H327</f>
        <v>7789.0698301576485</v>
      </c>
      <c r="I327" s="117">
        <f>'Histo-Pôles pro forma'!F320-'Histo-Pôles'!I327</f>
        <v>5476.567258906143</v>
      </c>
      <c r="J327" s="117">
        <v>1079000</v>
      </c>
      <c r="K327" s="117">
        <v>115000</v>
      </c>
      <c r="L327" s="117">
        <v>247000</v>
      </c>
      <c r="M327" s="117">
        <v>228000</v>
      </c>
      <c r="N327" s="117">
        <v>489000</v>
      </c>
    </row>
    <row r="328" spans="1:14" ht="13.5">
      <c r="A328" s="26" t="s">
        <v>24</v>
      </c>
      <c r="B328" s="139" t="s">
        <v>63</v>
      </c>
      <c r="C328" s="79" t="s">
        <v>5</v>
      </c>
      <c r="D328" s="121" t="s">
        <v>81</v>
      </c>
      <c r="E328" s="122">
        <f>'Histo-Pôles pro forma'!B321-'Histo-Pôles'!E328</f>
        <v>-12958.481357991888</v>
      </c>
      <c r="F328" s="122">
        <f>'Histo-Pôles pro forma'!C321-'Histo-Pôles'!F328</f>
        <v>-848.3262955554665</v>
      </c>
      <c r="G328" s="122">
        <f>'Histo-Pôles pro forma'!D321-'Histo-Pôles'!G328</f>
        <v>-4596.92328900802</v>
      </c>
      <c r="H328" s="122">
        <f>'Histo-Pôles pro forma'!E321-'Histo-Pôles'!H328</f>
        <v>-4457.1907576495705</v>
      </c>
      <c r="I328" s="122">
        <f>'Histo-Pôles pro forma'!F321-'Histo-Pôles'!I328</f>
        <v>-3056.041015778832</v>
      </c>
      <c r="J328" s="122">
        <v>5000</v>
      </c>
      <c r="K328" s="122">
        <v>-5000</v>
      </c>
      <c r="L328" s="122">
        <v>3000</v>
      </c>
      <c r="M328" s="122">
        <v>-2000</v>
      </c>
      <c r="N328" s="122">
        <v>9000</v>
      </c>
    </row>
    <row r="329" spans="1:14" ht="13.5">
      <c r="A329" s="26" t="s">
        <v>25</v>
      </c>
      <c r="B329" s="139" t="s">
        <v>63</v>
      </c>
      <c r="C329" s="83" t="s">
        <v>5</v>
      </c>
      <c r="D329" s="89" t="s">
        <v>26</v>
      </c>
      <c r="E329" s="122">
        <f>'Histo-Pôles pro forma'!B322-'Histo-Pôles'!E329</f>
        <v>321.75866759066685</v>
      </c>
      <c r="F329" s="122">
        <f>'Histo-Pôles pro forma'!C322-'Histo-Pôles'!F329</f>
        <v>114.18321779429562</v>
      </c>
      <c r="G329" s="122">
        <f>'Histo-Pôles pro forma'!D322-'Histo-Pôles'!G329</f>
        <v>-285.2339502607738</v>
      </c>
      <c r="H329" s="122">
        <f>'Histo-Pôles pro forma'!E322-'Histo-Pôles'!H329</f>
        <v>499.1640694819471</v>
      </c>
      <c r="I329" s="122">
        <f>'Histo-Pôles pro forma'!F322-'Histo-Pôles'!I329</f>
        <v>-6.354669424805216</v>
      </c>
      <c r="J329" s="122">
        <v>8000</v>
      </c>
      <c r="K329" s="122">
        <v>4000</v>
      </c>
      <c r="L329" s="122">
        <v>3000</v>
      </c>
      <c r="M329" s="122">
        <v>1000</v>
      </c>
      <c r="N329" s="122" t="s">
        <v>192</v>
      </c>
    </row>
    <row r="330" spans="1:14" ht="13.5">
      <c r="A330" s="22" t="s">
        <v>28</v>
      </c>
      <c r="B330" s="139" t="s">
        <v>63</v>
      </c>
      <c r="C330" s="83" t="s">
        <v>5</v>
      </c>
      <c r="D330" s="104" t="s">
        <v>29</v>
      </c>
      <c r="E330" s="117">
        <f>'Histo-Pôles pro forma'!B323-'Histo-Pôles'!E330</f>
        <v>11329.477255065925</v>
      </c>
      <c r="F330" s="117">
        <f>'Histo-Pôles pro forma'!C323-'Histo-Pôles'!F330</f>
        <v>1245.909664584702</v>
      </c>
      <c r="G330" s="117">
        <f>'Histo-Pôles pro forma'!D323-'Histo-Pôles'!G330</f>
        <v>3838.352874789998</v>
      </c>
      <c r="H330" s="117">
        <f>'Histo-Pôles pro forma'!E323-'Histo-Pôles'!H330</f>
        <v>3831.043141990027</v>
      </c>
      <c r="I330" s="117">
        <f>'Histo-Pôles pro forma'!F323-'Histo-Pôles'!I330</f>
        <v>2414.171573702479</v>
      </c>
      <c r="J330" s="117">
        <v>1092000</v>
      </c>
      <c r="K330" s="117">
        <v>114000</v>
      </c>
      <c r="L330" s="117">
        <v>253000</v>
      </c>
      <c r="M330" s="117">
        <v>227000</v>
      </c>
      <c r="N330" s="117">
        <v>498000</v>
      </c>
    </row>
    <row r="331" spans="2:14" s="9" customFormat="1" ht="6" customHeight="1">
      <c r="B331" s="140"/>
      <c r="C331" s="6"/>
      <c r="D331" s="17"/>
      <c r="E331" s="131">
        <f>'Histo-Pôles pro forma'!B324-'Histo-Pôles'!E331</f>
        <v>0</v>
      </c>
      <c r="F331" s="131">
        <f>'Histo-Pôles pro forma'!C324-'Histo-Pôles'!F331</f>
        <v>0</v>
      </c>
      <c r="G331" s="131">
        <f>'Histo-Pôles pro forma'!D324-'Histo-Pôles'!G331</f>
        <v>0</v>
      </c>
      <c r="H331" s="131">
        <f>'Histo-Pôles pro forma'!E324-'Histo-Pôles'!H331</f>
        <v>0</v>
      </c>
      <c r="I331" s="131">
        <f>'Histo-Pôles pro forma'!F324-'Histo-Pôles'!I331</f>
        <v>0</v>
      </c>
      <c r="J331" s="131"/>
      <c r="K331" s="131"/>
      <c r="L331" s="131"/>
      <c r="M331" s="131"/>
      <c r="N331" s="131"/>
    </row>
    <row r="332" spans="1:14" ht="13.5">
      <c r="A332" s="26"/>
      <c r="B332" s="139"/>
      <c r="C332" s="80" t="s">
        <v>5</v>
      </c>
      <c r="D332" s="121" t="s">
        <v>94</v>
      </c>
      <c r="E332" s="153">
        <f>'Histo-Pôles pro forma'!B325-'Histo-Pôles'!E332</f>
        <v>0</v>
      </c>
      <c r="F332" s="153">
        <f>'Histo-Pôles pro forma'!C325-'Histo-Pôles'!F332</f>
        <v>0</v>
      </c>
      <c r="G332" s="114">
        <f>'Histo-Pôles pro forma'!D325-'Histo-Pôles'!G332</f>
        <v>0</v>
      </c>
      <c r="H332" s="114">
        <f>'Histo-Pôles pro forma'!E325-'Histo-Pôles'!H332</f>
        <v>0</v>
      </c>
      <c r="I332" s="114">
        <f>'Histo-Pôles pro forma'!F325-'Histo-Pôles'!I332</f>
        <v>0</v>
      </c>
      <c r="J332" s="114">
        <f>'FPN '!J30</f>
        <v>8090410.40041095</v>
      </c>
      <c r="K332" s="114">
        <f>'FPN '!K30</f>
        <v>8090410.40041095</v>
      </c>
      <c r="L332" s="114">
        <f>'FPN '!L30</f>
        <v>8216014.593836783</v>
      </c>
      <c r="M332" s="114">
        <f>'FPN '!M30</f>
        <v>8148990.63545345</v>
      </c>
      <c r="N332" s="153">
        <f>'FPN '!N30</f>
        <v>7942853.912723448</v>
      </c>
    </row>
    <row r="333" spans="3:4" ht="13.5" customHeight="1">
      <c r="C333" s="6"/>
      <c r="D333" s="7"/>
    </row>
    <row r="334" spans="2:14" s="11" customFormat="1" ht="13.5">
      <c r="B334" s="137"/>
      <c r="C334" s="15"/>
      <c r="D334" s="25" t="s">
        <v>91</v>
      </c>
      <c r="E334" s="123">
        <f>$E$62</f>
        <v>2013</v>
      </c>
      <c r="F334" s="123" t="str">
        <f>$F$62</f>
        <v>4T13 </v>
      </c>
      <c r="G334" s="123" t="str">
        <f>$G$62</f>
        <v>3T13 </v>
      </c>
      <c r="H334" s="123" t="str">
        <f>$H$62</f>
        <v>2T13 </v>
      </c>
      <c r="I334" s="123" t="str">
        <f>$I$62</f>
        <v>1T13 </v>
      </c>
      <c r="J334" s="123">
        <f>$J$62</f>
        <v>2012</v>
      </c>
      <c r="K334" s="123" t="str">
        <f>$K$62</f>
        <v>4T12 </v>
      </c>
      <c r="L334" s="123" t="str">
        <f>$L$62</f>
        <v>3T12 </v>
      </c>
      <c r="M334" s="123" t="str">
        <f>$M$62</f>
        <v>2T12 </v>
      </c>
      <c r="N334" s="123" t="str">
        <f>$N$62</f>
        <v>1T12 </v>
      </c>
    </row>
    <row r="335" ht="13.5">
      <c r="D335" s="89" t="s">
        <v>178</v>
      </c>
    </row>
    <row r="336" spans="1:14" ht="13.5">
      <c r="A336" s="22" t="s">
        <v>17</v>
      </c>
      <c r="B336" s="139" t="s">
        <v>183</v>
      </c>
      <c r="C336" s="83" t="s">
        <v>177</v>
      </c>
      <c r="D336" s="104" t="s">
        <v>43</v>
      </c>
      <c r="E336" s="117">
        <f>'Histo-Pôles pro forma'!B329-'Histo-Pôles'!E336</f>
        <v>-375.75226827012375</v>
      </c>
      <c r="F336" s="117">
        <f>'Histo-Pôles pro forma'!C329-'Histo-Pôles'!F336</f>
        <v>-61.84968041675165</v>
      </c>
      <c r="G336" s="117">
        <f>'Histo-Pôles pro forma'!D329-'Histo-Pôles'!G336</f>
        <v>-178.2497558000032</v>
      </c>
      <c r="H336" s="117">
        <f>'Histo-Pôles pro forma'!E329-'Histo-Pôles'!H336</f>
        <v>-396.07761609950103</v>
      </c>
      <c r="I336" s="117">
        <f>'Histo-Pôles pro forma'!F329-'Histo-Pôles'!I336</f>
        <v>260.42478404624853</v>
      </c>
      <c r="J336" s="113">
        <v>3273000</v>
      </c>
      <c r="K336" s="113">
        <v>878000</v>
      </c>
      <c r="L336" s="113">
        <v>769000</v>
      </c>
      <c r="M336" s="113">
        <v>847000</v>
      </c>
      <c r="N336" s="113">
        <v>779000</v>
      </c>
    </row>
    <row r="337" spans="1:14" ht="13.5">
      <c r="A337" s="22" t="s">
        <v>18</v>
      </c>
      <c r="B337" s="139" t="s">
        <v>183</v>
      </c>
      <c r="C337" s="83" t="s">
        <v>177</v>
      </c>
      <c r="D337" s="89" t="s">
        <v>19</v>
      </c>
      <c r="E337" s="122">
        <f>'Histo-Pôles pro forma'!B330-'Histo-Pôles'!E337</f>
        <v>-369.1848568508867</v>
      </c>
      <c r="F337" s="122">
        <f>'Histo-Pôles pro forma'!C330-'Histo-Pôles'!F337</f>
        <v>113.58430651307572</v>
      </c>
      <c r="G337" s="122">
        <f>'Histo-Pôles pro forma'!D330-'Histo-Pôles'!G337</f>
        <v>150.6304150839569</v>
      </c>
      <c r="H337" s="122">
        <f>'Histo-Pôles pro forma'!E330-'Histo-Pôles'!H337</f>
        <v>295.02930556668434</v>
      </c>
      <c r="I337" s="122">
        <f>'Histo-Pôles pro forma'!F330-'Histo-Pôles'!I337</f>
        <v>-928.4288840145455</v>
      </c>
      <c r="J337" s="122">
        <v>-1743000</v>
      </c>
      <c r="K337" s="122">
        <v>-474000</v>
      </c>
      <c r="L337" s="122">
        <v>-399000</v>
      </c>
      <c r="M337" s="122">
        <v>-459000</v>
      </c>
      <c r="N337" s="122">
        <v>-411000</v>
      </c>
    </row>
    <row r="338" spans="1:14" ht="13.5">
      <c r="A338" s="22" t="s">
        <v>20</v>
      </c>
      <c r="B338" s="139" t="s">
        <v>183</v>
      </c>
      <c r="C338" s="83" t="s">
        <v>177</v>
      </c>
      <c r="D338" s="104" t="s">
        <v>46</v>
      </c>
      <c r="E338" s="117">
        <f>'Histo-Pôles pro forma'!B331-'Histo-Pôles'!E338</f>
        <v>-744.9371251210105</v>
      </c>
      <c r="F338" s="117">
        <f>'Histo-Pôles pro forma'!C331-'Histo-Pôles'!F338</f>
        <v>51.734626096324064</v>
      </c>
      <c r="G338" s="117">
        <f>'Histo-Pôles pro forma'!D331-'Histo-Pôles'!G338</f>
        <v>-27.61934071604628</v>
      </c>
      <c r="H338" s="117">
        <f>'Histo-Pôles pro forma'!E331-'Histo-Pôles'!H338</f>
        <v>-101.04831053281669</v>
      </c>
      <c r="I338" s="117">
        <f>'Histo-Pôles pro forma'!F331-'Histo-Pôles'!I338</f>
        <v>-668.0040999682969</v>
      </c>
      <c r="J338" s="117">
        <v>1530000</v>
      </c>
      <c r="K338" s="117">
        <v>404000</v>
      </c>
      <c r="L338" s="117">
        <v>370000</v>
      </c>
      <c r="M338" s="117">
        <v>388000</v>
      </c>
      <c r="N338" s="117">
        <v>368000</v>
      </c>
    </row>
    <row r="339" spans="1:14" ht="13.5">
      <c r="A339" s="22" t="s">
        <v>0</v>
      </c>
      <c r="B339" s="139" t="s">
        <v>183</v>
      </c>
      <c r="C339" s="83" t="s">
        <v>177</v>
      </c>
      <c r="D339" s="121" t="s">
        <v>21</v>
      </c>
      <c r="E339" s="122">
        <f>'Histo-Pôles pro forma'!B332-'Histo-Pôles'!E339</f>
        <v>183.75198875111528</v>
      </c>
      <c r="F339" s="122">
        <f>'Histo-Pôles pro forma'!C332-'Histo-Pôles'!F339</f>
        <v>-325.64323451710516</v>
      </c>
      <c r="G339" s="122">
        <f>'Histo-Pôles pro forma'!D332-'Histo-Pôles'!G339</f>
        <v>229.73253680292692</v>
      </c>
      <c r="H339" s="122">
        <f>'Histo-Pôles pro forma'!E332-'Histo-Pôles'!H339</f>
        <v>-119.11138468357967</v>
      </c>
      <c r="I339" s="122">
        <f>'Histo-Pôles pro forma'!F332-'Histo-Pôles'!I339</f>
        <v>398.7740711489314</v>
      </c>
      <c r="J339" s="122">
        <v>-437000</v>
      </c>
      <c r="K339" s="122">
        <v>-171000</v>
      </c>
      <c r="L339" s="122">
        <v>-77000</v>
      </c>
      <c r="M339" s="122">
        <v>-123000</v>
      </c>
      <c r="N339" s="122">
        <v>-66000</v>
      </c>
    </row>
    <row r="340" spans="1:14" ht="13.5">
      <c r="A340" s="22" t="s">
        <v>22</v>
      </c>
      <c r="B340" s="139" t="s">
        <v>183</v>
      </c>
      <c r="C340" s="83" t="s">
        <v>177</v>
      </c>
      <c r="D340" s="104" t="s">
        <v>23</v>
      </c>
      <c r="E340" s="117">
        <f>'Histo-Pôles pro forma'!B333-'Histo-Pôles'!E340</f>
        <v>-561.1851363698952</v>
      </c>
      <c r="F340" s="117">
        <f>'Histo-Pôles pro forma'!C333-'Histo-Pôles'!F340</f>
        <v>-273.9086084207811</v>
      </c>
      <c r="G340" s="117">
        <f>'Histo-Pôles pro forma'!D333-'Histo-Pôles'!G340</f>
        <v>202.1131960868952</v>
      </c>
      <c r="H340" s="117">
        <f>'Histo-Pôles pro forma'!E333-'Histo-Pôles'!H340</f>
        <v>-220.15969521639636</v>
      </c>
      <c r="I340" s="117">
        <f>'Histo-Pôles pro forma'!F333-'Histo-Pôles'!I340</f>
        <v>-269.230028819351</v>
      </c>
      <c r="J340" s="117">
        <v>1093000</v>
      </c>
      <c r="K340" s="117">
        <v>233000</v>
      </c>
      <c r="L340" s="117">
        <v>293000</v>
      </c>
      <c r="M340" s="117">
        <v>265000</v>
      </c>
      <c r="N340" s="117">
        <v>302000</v>
      </c>
    </row>
    <row r="341" spans="1:14" ht="13.5">
      <c r="A341" s="26" t="s">
        <v>27</v>
      </c>
      <c r="B341" s="139" t="s">
        <v>183</v>
      </c>
      <c r="C341" s="83" t="s">
        <v>177</v>
      </c>
      <c r="D341" s="121" t="s">
        <v>47</v>
      </c>
      <c r="E341" s="122">
        <f>'Histo-Pôles pro forma'!B334-'Histo-Pôles'!E341</f>
        <v>-392.8210273308214</v>
      </c>
      <c r="F341" s="122">
        <f>'Histo-Pôles pro forma'!C334-'Histo-Pôles'!F341</f>
        <v>-1017.8834405639432</v>
      </c>
      <c r="G341" s="122">
        <f>'Histo-Pôles pro forma'!D334-'Histo-Pôles'!G341</f>
        <v>1469.9448586633625</v>
      </c>
      <c r="H341" s="122">
        <f>'Histo-Pôles pro forma'!E334-'Histo-Pôles'!H341</f>
        <v>-1108.192928238368</v>
      </c>
      <c r="I341" s="122">
        <f>'Histo-Pôles pro forma'!F334-'Histo-Pôles'!I341</f>
        <v>263.310482808125</v>
      </c>
      <c r="J341" s="122">
        <v>20000</v>
      </c>
      <c r="K341" s="122">
        <v>3000</v>
      </c>
      <c r="L341" s="122">
        <v>6000</v>
      </c>
      <c r="M341" s="122">
        <v>5000</v>
      </c>
      <c r="N341" s="122">
        <v>6000</v>
      </c>
    </row>
    <row r="342" spans="1:14" ht="13.5">
      <c r="A342" s="22" t="s">
        <v>28</v>
      </c>
      <c r="B342" s="139" t="s">
        <v>183</v>
      </c>
      <c r="C342" s="83" t="s">
        <v>177</v>
      </c>
      <c r="D342" s="104" t="s">
        <v>29</v>
      </c>
      <c r="E342" s="117">
        <f>'Histo-Pôles pro forma'!B335-'Histo-Pôles'!E342</f>
        <v>-954.0061637007166</v>
      </c>
      <c r="F342" s="117">
        <f>'Histo-Pôles pro forma'!C335-'Histo-Pôles'!F342</f>
        <v>-1291.792048984731</v>
      </c>
      <c r="G342" s="117">
        <f>'Histo-Pôles pro forma'!D335-'Histo-Pôles'!G342</f>
        <v>1672.0580547502614</v>
      </c>
      <c r="H342" s="117">
        <f>'Histo-Pôles pro forma'!E335-'Histo-Pôles'!H342</f>
        <v>-1328.3526234547608</v>
      </c>
      <c r="I342" s="117">
        <f>'Histo-Pôles pro forma'!F335-'Histo-Pôles'!I342</f>
        <v>-5.91954601125326</v>
      </c>
      <c r="J342" s="117">
        <v>1113000</v>
      </c>
      <c r="K342" s="117">
        <v>236000</v>
      </c>
      <c r="L342" s="117">
        <v>299000</v>
      </c>
      <c r="M342" s="117">
        <v>270000</v>
      </c>
      <c r="N342" s="117">
        <v>308000</v>
      </c>
    </row>
    <row r="343" spans="2:14" s="9" customFormat="1" ht="6" customHeight="1">
      <c r="B343" s="140"/>
      <c r="C343" s="6"/>
      <c r="D343" s="17"/>
      <c r="E343" s="131">
        <f>'Histo-Pôles pro forma'!B336-'Histo-Pôles'!E343</f>
        <v>0</v>
      </c>
      <c r="F343" s="131">
        <f>'Histo-Pôles pro forma'!C336-'Histo-Pôles'!F343</f>
        <v>0</v>
      </c>
      <c r="G343" s="131">
        <f>'Histo-Pôles pro forma'!D336-'Histo-Pôles'!G343</f>
        <v>0</v>
      </c>
      <c r="H343" s="131">
        <f>'Histo-Pôles pro forma'!E336-'Histo-Pôles'!H343</f>
        <v>0</v>
      </c>
      <c r="I343" s="131">
        <f>'Histo-Pôles pro forma'!F336-'Histo-Pôles'!I343</f>
        <v>0</v>
      </c>
      <c r="J343" s="131"/>
      <c r="K343" s="131"/>
      <c r="L343" s="131"/>
      <c r="M343" s="131"/>
      <c r="N343" s="131"/>
    </row>
    <row r="344" spans="1:14" ht="13.5">
      <c r="A344" s="26"/>
      <c r="B344" s="139"/>
      <c r="C344" s="83" t="s">
        <v>177</v>
      </c>
      <c r="D344" s="121" t="s">
        <v>94</v>
      </c>
      <c r="E344" s="153">
        <f>'Histo-Pôles pro forma'!B337-'Histo-Pôles'!E344</f>
        <v>0</v>
      </c>
      <c r="F344" s="153">
        <f>'Histo-Pôles pro forma'!C337-'Histo-Pôles'!F344</f>
        <v>0</v>
      </c>
      <c r="G344" s="114">
        <f>'Histo-Pôles pro forma'!D337-'Histo-Pôles'!G344</f>
        <v>0</v>
      </c>
      <c r="H344" s="114">
        <f>'Histo-Pôles pro forma'!E337-'Histo-Pôles'!H344</f>
        <v>0</v>
      </c>
      <c r="I344" s="114">
        <f>'Histo-Pôles pro forma'!F337-'Histo-Pôles'!I344</f>
        <v>0</v>
      </c>
      <c r="J344" s="114">
        <f>'FPN '!J31</f>
        <v>7431089.765494713</v>
      </c>
      <c r="K344" s="114">
        <f>'FPN '!K31</f>
        <v>7431089.765494713</v>
      </c>
      <c r="L344" s="114">
        <f>'FPN '!L31</f>
        <v>7502645.637576379</v>
      </c>
      <c r="M344" s="114">
        <f>'FPN '!M31</f>
        <v>7617381.113624712</v>
      </c>
      <c r="N344" s="153">
        <f>'FPN '!N31</f>
        <v>7621659.896029712</v>
      </c>
    </row>
    <row r="345" spans="3:4" ht="13.5" customHeight="1">
      <c r="C345" s="6"/>
      <c r="D345" s="7"/>
    </row>
    <row r="346" spans="2:14" s="9" customFormat="1" ht="13.5">
      <c r="B346" s="142"/>
      <c r="D346" s="25" t="s">
        <v>91</v>
      </c>
      <c r="E346" s="123">
        <f>$E$62</f>
        <v>2013</v>
      </c>
      <c r="F346" s="123" t="str">
        <f>$F$62</f>
        <v>4T13 </v>
      </c>
      <c r="G346" s="123" t="str">
        <f>$G$62</f>
        <v>3T13 </v>
      </c>
      <c r="H346" s="123" t="str">
        <f>$H$62</f>
        <v>2T13 </v>
      </c>
      <c r="I346" s="123" t="str">
        <f>$I$62</f>
        <v>1T13 </v>
      </c>
      <c r="J346" s="123">
        <f>$J$62</f>
        <v>2012</v>
      </c>
      <c r="K346" s="123" t="str">
        <f>$K$62</f>
        <v>4T12 </v>
      </c>
      <c r="L346" s="123" t="str">
        <f>$L$62</f>
        <v>3T12 </v>
      </c>
      <c r="M346" s="123" t="str">
        <f>$M$62</f>
        <v>2T12 </v>
      </c>
      <c r="N346" s="123" t="str">
        <f>$N$62</f>
        <v>1T12 </v>
      </c>
    </row>
    <row r="347" ht="13.5">
      <c r="D347" s="104" t="s">
        <v>185</v>
      </c>
    </row>
    <row r="348" spans="1:14" ht="13.5">
      <c r="A348" s="22" t="s">
        <v>17</v>
      </c>
      <c r="B348" s="139" t="s">
        <v>88</v>
      </c>
      <c r="C348" s="90" t="s">
        <v>6</v>
      </c>
      <c r="D348" s="104" t="s">
        <v>43</v>
      </c>
      <c r="E348" s="117">
        <f>'Histo-Pôles pro forma'!B341-'Histo-Pôles'!E348</f>
        <v>645.892290359363</v>
      </c>
      <c r="F348" s="117">
        <f>'Histo-Pôles pro forma'!C341-'Histo-Pôles'!F348</f>
        <v>-1279.2886400183197</v>
      </c>
      <c r="G348" s="117">
        <f>'Histo-Pôles pro forma'!D341-'Histo-Pôles'!G348</f>
        <v>-4629.5182332149125</v>
      </c>
      <c r="H348" s="117">
        <f>'Histo-Pôles pro forma'!E341-'Histo-Pôles'!H348</f>
        <v>1295.7734346449142</v>
      </c>
      <c r="I348" s="117">
        <f>'Histo-Pôles pro forma'!F341-'Histo-Pôles'!I348</f>
        <v>5258.92572894739</v>
      </c>
      <c r="J348" s="113">
        <v>-255000</v>
      </c>
      <c r="K348" s="113">
        <v>8000</v>
      </c>
      <c r="L348" s="113">
        <v>-239000</v>
      </c>
      <c r="M348" s="113">
        <v>39000</v>
      </c>
      <c r="N348" s="113">
        <v>-63000</v>
      </c>
    </row>
    <row r="349" spans="1:14" ht="13.5">
      <c r="A349" s="84" t="s">
        <v>18</v>
      </c>
      <c r="B349" s="145" t="s">
        <v>88</v>
      </c>
      <c r="C349" s="90" t="s">
        <v>6</v>
      </c>
      <c r="D349" s="89" t="s">
        <v>19</v>
      </c>
      <c r="E349" s="122">
        <f>'Histo-Pôles pro forma'!B342-'Histo-Pôles'!E349</f>
        <v>7780.114750339882</v>
      </c>
      <c r="F349" s="122">
        <f>'Histo-Pôles pro forma'!C342-'Histo-Pôles'!F349</f>
        <v>2318.609992419835</v>
      </c>
      <c r="G349" s="122">
        <f>'Histo-Pôles pro forma'!D342-'Histo-Pôles'!G349</f>
        <v>603.0384702341398</v>
      </c>
      <c r="H349" s="122">
        <f>'Histo-Pôles pro forma'!E342-'Histo-Pôles'!H349</f>
        <v>2856.7359957256704</v>
      </c>
      <c r="I349" s="122">
        <f>'Histo-Pôles pro forma'!F342-'Histo-Pôles'!I349</f>
        <v>2001.73029196047</v>
      </c>
      <c r="J349" s="122">
        <v>-1128000</v>
      </c>
      <c r="K349" s="122">
        <v>-404000</v>
      </c>
      <c r="L349" s="122">
        <v>-279000</v>
      </c>
      <c r="M349" s="122">
        <v>-172000</v>
      </c>
      <c r="N349" s="122">
        <v>-273000</v>
      </c>
    </row>
    <row r="350" spans="1:14" s="18" customFormat="1" ht="13.5">
      <c r="A350" s="84" t="s">
        <v>18</v>
      </c>
      <c r="B350" s="145" t="s">
        <v>89</v>
      </c>
      <c r="C350" s="90" t="s">
        <v>6</v>
      </c>
      <c r="D350" s="87" t="s">
        <v>203</v>
      </c>
      <c r="E350" s="120">
        <f>'Histo-Pôles pro forma'!B343-'Histo-Pôles'!E350</f>
        <v>-381.1925419162726</v>
      </c>
      <c r="F350" s="120">
        <f>'Histo-Pôles pro forma'!C343-'Histo-Pôles'!F350</f>
        <v>107.476176076103</v>
      </c>
      <c r="G350" s="120">
        <f>'Histo-Pôles pro forma'!D343-'Histo-Pôles'!G350</f>
        <v>-910.082576013694</v>
      </c>
      <c r="H350" s="120">
        <f>'Histo-Pôles pro forma'!E343-'Histo-Pôles'!H350</f>
        <v>80.03814142485498</v>
      </c>
      <c r="I350" s="120">
        <f>'Histo-Pôles pro forma'!F343-'Histo-Pôles'!I350</f>
        <v>341.37571659649257</v>
      </c>
      <c r="J350" s="120">
        <v>-661000</v>
      </c>
      <c r="K350" s="120">
        <v>-287000</v>
      </c>
      <c r="L350" s="120">
        <v>-145000</v>
      </c>
      <c r="M350" s="132">
        <v>-74000</v>
      </c>
      <c r="N350" s="120">
        <v>-155000</v>
      </c>
    </row>
    <row r="351" spans="1:14" ht="13.5">
      <c r="A351" s="84" t="s">
        <v>20</v>
      </c>
      <c r="B351" s="145" t="s">
        <v>88</v>
      </c>
      <c r="C351" s="90" t="s">
        <v>6</v>
      </c>
      <c r="D351" s="104" t="s">
        <v>46</v>
      </c>
      <c r="E351" s="117">
        <f>'Histo-Pôles pro forma'!B344-'Histo-Pôles'!E351</f>
        <v>8426.007040699245</v>
      </c>
      <c r="F351" s="117">
        <f>'Histo-Pôles pro forma'!C344-'Histo-Pôles'!F351</f>
        <v>1039.3213524015155</v>
      </c>
      <c r="G351" s="117">
        <f>'Histo-Pôles pro forma'!D344-'Histo-Pôles'!G351</f>
        <v>-4026.4797629807726</v>
      </c>
      <c r="H351" s="117">
        <f>'Histo-Pôles pro forma'!E344-'Histo-Pôles'!H351</f>
        <v>4152.509430370585</v>
      </c>
      <c r="I351" s="117">
        <f>'Histo-Pôles pro forma'!F344-'Histo-Pôles'!I351</f>
        <v>7260.65602090786</v>
      </c>
      <c r="J351" s="117">
        <v>-1383000</v>
      </c>
      <c r="K351" s="117">
        <v>-396000</v>
      </c>
      <c r="L351" s="117">
        <v>-518000</v>
      </c>
      <c r="M351" s="117">
        <v>-133000</v>
      </c>
      <c r="N351" s="117">
        <v>-336000</v>
      </c>
    </row>
    <row r="352" spans="1:14" ht="13.5">
      <c r="A352" s="84" t="s">
        <v>0</v>
      </c>
      <c r="B352" s="145" t="s">
        <v>88</v>
      </c>
      <c r="C352" s="91" t="s">
        <v>6</v>
      </c>
      <c r="D352" s="177" t="s">
        <v>21</v>
      </c>
      <c r="E352" s="122">
        <f>'Histo-Pôles pro forma'!B345-'Histo-Pôles'!E352</f>
        <v>39.25727479723719</v>
      </c>
      <c r="F352" s="122">
        <f>'Histo-Pôles pro forma'!C345-'Histo-Pôles'!F352</f>
        <v>1590.5081901198255</v>
      </c>
      <c r="G352" s="122">
        <f>'Histo-Pôles pro forma'!D345-'Histo-Pôles'!G352</f>
        <v>-2173.013544963409</v>
      </c>
      <c r="H352" s="122">
        <f>'Histo-Pôles pro forma'!E345-'Histo-Pôles'!H352</f>
        <v>209.24822404666975</v>
      </c>
      <c r="I352" s="122">
        <f>'Histo-Pôles pro forma'!F345-'Histo-Pôles'!I352</f>
        <v>412.51440559416733</v>
      </c>
      <c r="J352" s="122">
        <v>-755000</v>
      </c>
      <c r="K352" s="122">
        <v>-783000</v>
      </c>
      <c r="L352" s="122">
        <v>6000</v>
      </c>
      <c r="M352" s="122">
        <v>18000</v>
      </c>
      <c r="N352" s="122">
        <v>4000</v>
      </c>
    </row>
    <row r="353" spans="1:14" ht="27">
      <c r="A353" s="84"/>
      <c r="B353" s="145"/>
      <c r="C353" s="91"/>
      <c r="D353" s="183" t="str">
        <f>'Histo-Groupe'!$A$8</f>
        <v>Provision relative à des paiements en dollar US concernant des pays soumis aux sanctions américaines</v>
      </c>
      <c r="E353" s="122">
        <f>'Histo-Pôles pro forma'!B346-'Histo-Pôles'!E353</f>
        <v>0</v>
      </c>
      <c r="F353" s="122">
        <f>'Histo-Pôles pro forma'!C346-'Histo-Pôles'!F353</f>
        <v>0</v>
      </c>
      <c r="G353" s="122">
        <f>'Histo-Pôles pro forma'!D346-'Histo-Pôles'!G353</f>
        <v>0</v>
      </c>
      <c r="H353" s="122">
        <f>'Histo-Pôles pro forma'!E346-'Histo-Pôles'!H353</f>
        <v>0</v>
      </c>
      <c r="I353" s="122">
        <f>'Histo-Pôles pro forma'!F346-'Histo-Pôles'!I353</f>
        <v>0</v>
      </c>
      <c r="J353" s="122"/>
      <c r="K353" s="122"/>
      <c r="L353" s="122"/>
      <c r="M353" s="122"/>
      <c r="N353" s="122"/>
    </row>
    <row r="354" spans="1:14" ht="13.5">
      <c r="A354" s="84" t="s">
        <v>22</v>
      </c>
      <c r="B354" s="145" t="s">
        <v>88</v>
      </c>
      <c r="C354" s="90" t="s">
        <v>6</v>
      </c>
      <c r="D354" s="104" t="s">
        <v>23</v>
      </c>
      <c r="E354" s="117">
        <f>'Histo-Pôles pro forma'!B347-'Histo-Pôles'!E354</f>
        <v>8465.264315496432</v>
      </c>
      <c r="F354" s="117">
        <f>'Histo-Pôles pro forma'!C347-'Histo-Pôles'!F354</f>
        <v>2629.8295425213873</v>
      </c>
      <c r="G354" s="117">
        <f>'Histo-Pôles pro forma'!D347-'Histo-Pôles'!G354</f>
        <v>-6199.493307944154</v>
      </c>
      <c r="H354" s="117">
        <f>'Histo-Pôles pro forma'!E347-'Histo-Pôles'!H354</f>
        <v>4361.757654417254</v>
      </c>
      <c r="I354" s="117">
        <f>'Histo-Pôles pro forma'!F347-'Histo-Pôles'!I354</f>
        <v>7673.170426502038</v>
      </c>
      <c r="J354" s="117">
        <v>-2138000</v>
      </c>
      <c r="K354" s="117">
        <v>-1179000</v>
      </c>
      <c r="L354" s="117">
        <v>-512000</v>
      </c>
      <c r="M354" s="117">
        <v>-115000</v>
      </c>
      <c r="N354" s="117">
        <v>-332000</v>
      </c>
    </row>
    <row r="355" spans="1:14" ht="13.5">
      <c r="A355" s="85" t="s">
        <v>24</v>
      </c>
      <c r="B355" s="145" t="s">
        <v>88</v>
      </c>
      <c r="C355" s="92" t="s">
        <v>6</v>
      </c>
      <c r="D355" s="121" t="s">
        <v>81</v>
      </c>
      <c r="E355" s="122">
        <f>'Histo-Pôles pro forma'!B348-'Histo-Pôles'!E355</f>
        <v>-3950.6031433536846</v>
      </c>
      <c r="F355" s="122">
        <f>'Histo-Pôles pro forma'!C348-'Histo-Pôles'!F355</f>
        <v>118.3824990246867</v>
      </c>
      <c r="G355" s="122">
        <f>'Histo-Pôles pro forma'!D348-'Histo-Pôles'!G355</f>
        <v>-407.67321964549046</v>
      </c>
      <c r="H355" s="122">
        <f>'Histo-Pôles pro forma'!E348-'Histo-Pôles'!H355</f>
        <v>-1628.7947186291422</v>
      </c>
      <c r="I355" s="122">
        <f>'Histo-Pôles pro forma'!F348-'Histo-Pôles'!I355</f>
        <v>-2032.517704103724</v>
      </c>
      <c r="J355" s="122">
        <v>-29000</v>
      </c>
      <c r="K355" s="122">
        <v>25000</v>
      </c>
      <c r="L355" s="122">
        <v>33000</v>
      </c>
      <c r="M355" s="122">
        <v>-22000</v>
      </c>
      <c r="N355" s="122">
        <v>-65000</v>
      </c>
    </row>
    <row r="356" spans="1:14" ht="13.5">
      <c r="A356" s="85" t="s">
        <v>25</v>
      </c>
      <c r="B356" s="145" t="s">
        <v>88</v>
      </c>
      <c r="C356" s="90" t="s">
        <v>6</v>
      </c>
      <c r="D356" s="89" t="s">
        <v>26</v>
      </c>
      <c r="E356" s="122">
        <f>'Histo-Pôles pro forma'!B349-'Histo-Pôles'!E356</f>
        <v>-361.2072767535574</v>
      </c>
      <c r="F356" s="122">
        <f>'Histo-Pôles pro forma'!C349-'Histo-Pôles'!F356</f>
        <v>-1590.8089140958327</v>
      </c>
      <c r="G356" s="122">
        <f>'Histo-Pôles pro forma'!D349-'Histo-Pôles'!G356</f>
        <v>1097.9015404563324</v>
      </c>
      <c r="H356" s="122">
        <f>'Histo-Pôles pro forma'!E349-'Histo-Pôles'!H356</f>
        <v>778.5429375575404</v>
      </c>
      <c r="I356" s="122">
        <f>'Histo-Pôles pro forma'!F349-'Histo-Pôles'!I356</f>
        <v>-646.8428406715702</v>
      </c>
      <c r="J356" s="122">
        <v>-80000</v>
      </c>
      <c r="K356" s="122">
        <v>-93000</v>
      </c>
      <c r="L356" s="122">
        <v>10000</v>
      </c>
      <c r="M356" s="122">
        <v>-6000</v>
      </c>
      <c r="N356" s="122">
        <v>9000</v>
      </c>
    </row>
    <row r="357" spans="1:14" ht="13.5">
      <c r="A357" s="84" t="s">
        <v>28</v>
      </c>
      <c r="B357" s="145" t="s">
        <v>88</v>
      </c>
      <c r="C357" s="90" t="s">
        <v>6</v>
      </c>
      <c r="D357" s="104" t="s">
        <v>29</v>
      </c>
      <c r="E357" s="117">
        <f>'Histo-Pôles pro forma'!B350-'Histo-Pôles'!E357</f>
        <v>4153.453895389102</v>
      </c>
      <c r="F357" s="117">
        <f>'Histo-Pôles pro forma'!C350-'Histo-Pôles'!F357</f>
        <v>1157.4031274502631</v>
      </c>
      <c r="G357" s="117">
        <f>'Histo-Pôles pro forma'!D350-'Histo-Pôles'!G357</f>
        <v>-5509.264987133327</v>
      </c>
      <c r="H357" s="117">
        <f>'Histo-Pôles pro forma'!E350-'Histo-Pôles'!H357</f>
        <v>3511.5058733456535</v>
      </c>
      <c r="I357" s="117">
        <f>'Histo-Pôles pro forma'!F350-'Histo-Pôles'!I357</f>
        <v>4993.8098817267455</v>
      </c>
      <c r="J357" s="117">
        <v>-2247000</v>
      </c>
      <c r="K357" s="117">
        <v>-1247000</v>
      </c>
      <c r="L357" s="117">
        <v>-469000</v>
      </c>
      <c r="M357" s="117">
        <v>-143000</v>
      </c>
      <c r="N357" s="117">
        <v>-388000</v>
      </c>
    </row>
    <row r="361" spans="2:21" s="10" customFormat="1" ht="9">
      <c r="B361" s="179"/>
      <c r="D361" s="181" t="s">
        <v>201</v>
      </c>
      <c r="E361" s="180"/>
      <c r="F361" s="180">
        <f aca="true" t="shared" si="1" ref="F361:N361">F354-F351-F352-F353</f>
        <v>4.638422979041934E-11</v>
      </c>
      <c r="G361" s="180">
        <f t="shared" si="1"/>
        <v>2.7284841053187847E-11</v>
      </c>
      <c r="H361" s="180">
        <f t="shared" si="1"/>
        <v>0</v>
      </c>
      <c r="I361" s="180">
        <f t="shared" si="1"/>
        <v>1.0913936421275139E-11</v>
      </c>
      <c r="J361" s="180">
        <f t="shared" si="1"/>
        <v>0</v>
      </c>
      <c r="K361" s="180">
        <f t="shared" si="1"/>
        <v>0</v>
      </c>
      <c r="L361" s="180">
        <f t="shared" si="1"/>
        <v>0</v>
      </c>
      <c r="M361" s="180">
        <f t="shared" si="1"/>
        <v>0</v>
      </c>
      <c r="N361" s="180">
        <f t="shared" si="1"/>
        <v>0</v>
      </c>
      <c r="O361" s="176"/>
      <c r="P361" s="176"/>
      <c r="Q361" s="176"/>
      <c r="R361" s="176"/>
      <c r="S361" s="176"/>
      <c r="T361" s="176"/>
      <c r="U361" s="176"/>
    </row>
  </sheetData>
  <sheetProtection/>
  <printOptions horizontalCentered="1"/>
  <pageMargins left="0.1968503937007874" right="0.1968503937007874" top="0.984251968503937" bottom="0.984251968503937" header="0.5118110236220472" footer="0.5118110236220472"/>
  <pageSetup fitToHeight="15" fitToWidth="1" horizontalDpi="600" verticalDpi="600" orientation="portrait" paperSize="9" scale="85" r:id="rId1"/>
  <headerFooter alignWithMargins="0">
    <oddHeader>&amp;C&amp;"Arial,Gras"&amp;A</oddHeader>
  </headerFooter>
  <rowBreaks count="2" manualBreakCount="2">
    <brk id="105" min="2" max="13" man="1"/>
    <brk id="256" min="2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N184"/>
  <sheetViews>
    <sheetView showGridLines="0" zoomScale="110" zoomScaleNormal="110" zoomScalePageLayoutView="0" workbookViewId="0" topLeftCell="D7">
      <selection activeCell="E237" sqref="E237"/>
    </sheetView>
  </sheetViews>
  <sheetFormatPr defaultColWidth="13.33203125" defaultRowHeight="12" outlineLevelRow="1" outlineLevelCol="1"/>
  <cols>
    <col min="1" max="1" width="60.16015625" style="41" hidden="1" customWidth="1" outlineLevel="1"/>
    <col min="2" max="3" width="2.33203125" style="41" hidden="1" customWidth="1" outlineLevel="1"/>
    <col min="4" max="4" width="46" style="42" bestFit="1" customWidth="1" collapsed="1"/>
    <col min="5" max="8" width="13.33203125" style="39" customWidth="1"/>
    <col min="9" max="9" width="13.33203125" style="58" customWidth="1"/>
    <col min="10" max="10" width="13.33203125" style="58" hidden="1" customWidth="1" outlineLevel="1" collapsed="1"/>
    <col min="11" max="11" width="13.33203125" style="58" hidden="1" customWidth="1" outlineLevel="1"/>
    <col min="12" max="14" width="13.33203125" style="58" hidden="1" customWidth="1" outlineLevel="1" collapsed="1"/>
    <col min="15" max="15" width="13.33203125" style="39" customWidth="1" collapsed="1"/>
    <col min="16" max="16384" width="13.33203125" style="39" customWidth="1"/>
  </cols>
  <sheetData>
    <row r="1" spans="1:14" ht="12.75" hidden="1" outlineLevel="1">
      <c r="A1" s="36" t="s">
        <v>9</v>
      </c>
      <c r="B1" s="36"/>
      <c r="C1" s="36"/>
      <c r="D1" s="37"/>
      <c r="E1" s="38"/>
      <c r="F1" s="38"/>
      <c r="G1" s="38"/>
      <c r="H1" s="38"/>
      <c r="I1" s="40"/>
      <c r="J1" s="40"/>
      <c r="K1" s="40"/>
      <c r="L1" s="40"/>
      <c r="M1" s="40"/>
      <c r="N1" s="40"/>
    </row>
    <row r="2" spans="1:14" ht="12.75" hidden="1" outlineLevel="1">
      <c r="A2" s="36" t="s">
        <v>11</v>
      </c>
      <c r="B2" s="36"/>
      <c r="E2" s="38"/>
      <c r="F2" s="38"/>
      <c r="G2" s="38"/>
      <c r="H2" s="38"/>
      <c r="I2" s="40"/>
      <c r="J2" s="40"/>
      <c r="K2" s="40"/>
      <c r="L2" s="40"/>
      <c r="M2" s="40"/>
      <c r="N2" s="40"/>
    </row>
    <row r="3" spans="1:14" s="192" customFormat="1" ht="56.25" hidden="1" outlineLevel="1">
      <c r="A3" s="188"/>
      <c r="B3" s="188"/>
      <c r="C3" s="189"/>
      <c r="D3" s="190"/>
      <c r="E3" s="191" t="s">
        <v>222</v>
      </c>
      <c r="F3" s="191" t="s">
        <v>222</v>
      </c>
      <c r="G3" s="191" t="s">
        <v>222</v>
      </c>
      <c r="H3" s="191" t="s">
        <v>222</v>
      </c>
      <c r="I3" s="191" t="s">
        <v>222</v>
      </c>
      <c r="J3" s="191" t="s">
        <v>222</v>
      </c>
      <c r="K3" s="191" t="s">
        <v>222</v>
      </c>
      <c r="L3" s="191" t="s">
        <v>222</v>
      </c>
      <c r="M3" s="191" t="s">
        <v>222</v>
      </c>
      <c r="N3" s="191" t="s">
        <v>222</v>
      </c>
    </row>
    <row r="4" spans="1:14" ht="12.75" hidden="1" outlineLevel="1">
      <c r="A4" s="36"/>
      <c r="B4" s="36"/>
      <c r="E4" s="43" t="s">
        <v>106</v>
      </c>
      <c r="F4" s="43" t="s">
        <v>106</v>
      </c>
      <c r="G4" s="43" t="s">
        <v>14</v>
      </c>
      <c r="H4" s="43" t="s">
        <v>105</v>
      </c>
      <c r="I4" s="43" t="s">
        <v>104</v>
      </c>
      <c r="J4" s="43" t="s">
        <v>106</v>
      </c>
      <c r="K4" s="43" t="s">
        <v>106</v>
      </c>
      <c r="L4" s="43" t="s">
        <v>14</v>
      </c>
      <c r="M4" s="43" t="s">
        <v>105</v>
      </c>
      <c r="N4" s="43" t="s">
        <v>104</v>
      </c>
    </row>
    <row r="5" spans="5:14" ht="33.75" hidden="1" outlineLevel="1">
      <c r="E5" s="43" t="s">
        <v>184</v>
      </c>
      <c r="F5" s="43" t="s">
        <v>184</v>
      </c>
      <c r="G5" s="43" t="s">
        <v>184</v>
      </c>
      <c r="H5" s="43" t="s">
        <v>184</v>
      </c>
      <c r="I5" s="43" t="s">
        <v>184</v>
      </c>
      <c r="J5" s="43" t="s">
        <v>184</v>
      </c>
      <c r="K5" s="43" t="s">
        <v>184</v>
      </c>
      <c r="L5" s="43" t="s">
        <v>184</v>
      </c>
      <c r="M5" s="43" t="s">
        <v>184</v>
      </c>
      <c r="N5" s="43" t="s">
        <v>184</v>
      </c>
    </row>
    <row r="6" spans="4:14" ht="66.75" customHeight="1" hidden="1" outlineLevel="1">
      <c r="D6" s="45"/>
      <c r="E6" s="43" t="str">
        <f>paramètres!$B$6</f>
        <v>Réalisé de gestion N-1 - version post publication</v>
      </c>
      <c r="F6" s="43" t="str">
        <f>paramètres!$B$6</f>
        <v>Réalisé de gestion N-1 - version post publication</v>
      </c>
      <c r="G6" s="43" t="str">
        <f>paramètres!$B$6</f>
        <v>Réalisé de gestion N-1 - version post publication</v>
      </c>
      <c r="H6" s="43" t="str">
        <f>paramètres!$B$6</f>
        <v>Réalisé de gestion N-1 - version post publication</v>
      </c>
      <c r="I6" s="43" t="str">
        <f>paramètres!$B$6</f>
        <v>Réalisé de gestion N-1 - version post publication</v>
      </c>
      <c r="J6" s="44" t="s">
        <v>39</v>
      </c>
      <c r="K6" s="44" t="s">
        <v>39</v>
      </c>
      <c r="L6" s="44" t="s">
        <v>39</v>
      </c>
      <c r="M6" s="44" t="s">
        <v>39</v>
      </c>
      <c r="N6" s="44" t="s">
        <v>39</v>
      </c>
    </row>
    <row r="7" spans="4:14" ht="12.75" collapsed="1">
      <c r="D7" s="197" t="s">
        <v>182</v>
      </c>
      <c r="E7" s="71" t="str">
        <f aca="true" t="shared" si="0" ref="E7:N7">CONCATENATE(E4," ")</f>
        <v>Décembre </v>
      </c>
      <c r="F7" s="71" t="str">
        <f t="shared" si="0"/>
        <v>Décembre </v>
      </c>
      <c r="G7" s="71" t="str">
        <f t="shared" si="0"/>
        <v>Septembre </v>
      </c>
      <c r="H7" s="71" t="str">
        <f t="shared" si="0"/>
        <v>Juin </v>
      </c>
      <c r="I7" s="71" t="str">
        <f t="shared" si="0"/>
        <v>Mars </v>
      </c>
      <c r="J7" s="167" t="str">
        <f t="shared" si="0"/>
        <v>Décembre </v>
      </c>
      <c r="K7" s="167" t="str">
        <f t="shared" si="0"/>
        <v>Décembre </v>
      </c>
      <c r="L7" s="167" t="str">
        <f t="shared" si="0"/>
        <v>Septembre </v>
      </c>
      <c r="M7" s="167" t="str">
        <f t="shared" si="0"/>
        <v>Juin </v>
      </c>
      <c r="N7" s="167" t="str">
        <f t="shared" si="0"/>
        <v>Mars </v>
      </c>
    </row>
    <row r="8" spans="4:14" ht="12.75">
      <c r="D8" s="198"/>
      <c r="E8" s="99">
        <f>2013</f>
        <v>2013</v>
      </c>
      <c r="F8" s="99">
        <f>2013</f>
        <v>2013</v>
      </c>
      <c r="G8" s="99">
        <f>2013</f>
        <v>2013</v>
      </c>
      <c r="H8" s="99">
        <f>2013</f>
        <v>2013</v>
      </c>
      <c r="I8" s="99">
        <f>2013</f>
        <v>2013</v>
      </c>
      <c r="J8" s="168">
        <f>2012</f>
        <v>2012</v>
      </c>
      <c r="K8" s="168">
        <f>2012</f>
        <v>2012</v>
      </c>
      <c r="L8" s="168">
        <f>2012</f>
        <v>2012</v>
      </c>
      <c r="M8" s="168">
        <f>2012</f>
        <v>2012</v>
      </c>
      <c r="N8" s="168">
        <f>2012</f>
        <v>2012</v>
      </c>
    </row>
    <row r="9" spans="1:14" ht="12.75">
      <c r="A9" s="46"/>
      <c r="D9" s="199"/>
      <c r="E9" s="100"/>
      <c r="F9" s="100"/>
      <c r="G9" s="100"/>
      <c r="H9" s="100"/>
      <c r="I9" s="100"/>
      <c r="J9" s="169"/>
      <c r="K9" s="169"/>
      <c r="L9" s="169"/>
      <c r="M9" s="169"/>
      <c r="N9" s="169"/>
    </row>
    <row r="10" spans="1:14" s="49" customFormat="1" ht="12.75">
      <c r="A10" s="46" t="s">
        <v>119</v>
      </c>
      <c r="B10" s="46"/>
      <c r="C10" s="36"/>
      <c r="D10" s="47" t="s">
        <v>131</v>
      </c>
      <c r="E10" s="74">
        <v>30224195.186948165</v>
      </c>
      <c r="F10" s="74">
        <v>30224195.186948165</v>
      </c>
      <c r="G10" s="74">
        <v>30407021.2403816</v>
      </c>
      <c r="H10" s="74">
        <v>30537709.13314517</v>
      </c>
      <c r="I10" s="74">
        <v>30530405.04901875</v>
      </c>
      <c r="J10" s="72">
        <v>30224195.186948165</v>
      </c>
      <c r="K10" s="72">
        <v>30224195.186948165</v>
      </c>
      <c r="L10" s="72">
        <v>30407021.2403816</v>
      </c>
      <c r="M10" s="72">
        <v>30537709.13314517</v>
      </c>
      <c r="N10" s="72">
        <v>30530405.04901875</v>
      </c>
    </row>
    <row r="11" spans="1:14" s="49" customFormat="1" ht="12.75">
      <c r="A11" s="46" t="s">
        <v>132</v>
      </c>
      <c r="B11" s="46"/>
      <c r="C11" s="36"/>
      <c r="D11" s="47" t="s">
        <v>133</v>
      </c>
      <c r="E11" s="74">
        <v>19160720.86345254</v>
      </c>
      <c r="F11" s="74">
        <v>19160720.86345254</v>
      </c>
      <c r="G11" s="74">
        <v>19285289.169425108</v>
      </c>
      <c r="H11" s="74">
        <v>19418633.24738016</v>
      </c>
      <c r="I11" s="74">
        <v>19575279.955357336</v>
      </c>
      <c r="J11" s="74">
        <v>19160720.86345254</v>
      </c>
      <c r="K11" s="74">
        <v>19160720.86345254</v>
      </c>
      <c r="L11" s="74">
        <v>19285289.169425108</v>
      </c>
      <c r="M11" s="74">
        <v>19418633.24738016</v>
      </c>
      <c r="N11" s="74">
        <v>19575279.955357336</v>
      </c>
    </row>
    <row r="12" spans="1:14" s="146" customFormat="1" ht="12.75">
      <c r="A12" s="46" t="s">
        <v>40</v>
      </c>
      <c r="B12" s="36"/>
      <c r="C12" s="36"/>
      <c r="D12" s="50" t="s">
        <v>134</v>
      </c>
      <c r="E12" s="76">
        <v>6973355.17451335</v>
      </c>
      <c r="F12" s="76">
        <v>6973355.17451335</v>
      </c>
      <c r="G12" s="76">
        <v>7012094.8520302335</v>
      </c>
      <c r="H12" s="76">
        <v>7046704.990884334</v>
      </c>
      <c r="I12" s="76">
        <v>7069125.086343748</v>
      </c>
      <c r="J12" s="76">
        <v>6973355.17451335</v>
      </c>
      <c r="K12" s="76">
        <v>6973355.17451335</v>
      </c>
      <c r="L12" s="76">
        <v>7012094.8520302335</v>
      </c>
      <c r="M12" s="76">
        <v>7046704.990884334</v>
      </c>
      <c r="N12" s="76">
        <v>7069125.086343748</v>
      </c>
    </row>
    <row r="13" spans="1:14" s="147" customFormat="1" ht="12.75">
      <c r="A13" s="46" t="s">
        <v>57</v>
      </c>
      <c r="B13" s="52"/>
      <c r="C13" s="36"/>
      <c r="D13" s="56" t="s">
        <v>135</v>
      </c>
      <c r="E13" s="75">
        <v>6034788.911816421</v>
      </c>
      <c r="F13" s="75">
        <v>6034788.911816421</v>
      </c>
      <c r="G13" s="75">
        <v>6075190.329588921</v>
      </c>
      <c r="H13" s="75">
        <v>6136505.14572392</v>
      </c>
      <c r="I13" s="75">
        <v>6194263.971198921</v>
      </c>
      <c r="J13" s="75">
        <v>6034788.911816421</v>
      </c>
      <c r="K13" s="75">
        <v>6034788.911816421</v>
      </c>
      <c r="L13" s="75">
        <v>6075190.329588921</v>
      </c>
      <c r="M13" s="75">
        <v>6136505.14572392</v>
      </c>
      <c r="N13" s="75">
        <v>6194263.971198921</v>
      </c>
    </row>
    <row r="14" spans="1:14" s="146" customFormat="1" ht="12.75">
      <c r="A14" s="46" t="s">
        <v>58</v>
      </c>
      <c r="B14" s="52"/>
      <c r="C14" s="36"/>
      <c r="D14" s="50" t="s">
        <v>136</v>
      </c>
      <c r="E14" s="75">
        <v>3331720.7759850007</v>
      </c>
      <c r="F14" s="75">
        <v>3331720.7759850007</v>
      </c>
      <c r="G14" s="75">
        <v>3358373.770200001</v>
      </c>
      <c r="H14" s="75">
        <v>3378647.075685001</v>
      </c>
      <c r="I14" s="75">
        <v>3456203.3675700002</v>
      </c>
      <c r="J14" s="75">
        <v>3331720.7759850007</v>
      </c>
      <c r="K14" s="75">
        <v>3331720.7759850007</v>
      </c>
      <c r="L14" s="75">
        <v>3358373.770200001</v>
      </c>
      <c r="M14" s="75">
        <v>3378647.075685001</v>
      </c>
      <c r="N14" s="75">
        <v>3456203.3675700002</v>
      </c>
    </row>
    <row r="15" spans="1:14" s="146" customFormat="1" ht="12.75">
      <c r="A15" s="166" t="s">
        <v>193</v>
      </c>
      <c r="B15" s="52"/>
      <c r="C15" s="36"/>
      <c r="D15" s="50" t="s">
        <v>172</v>
      </c>
      <c r="E15" s="75">
        <v>2820839.00113777</v>
      </c>
      <c r="F15" s="75">
        <v>2820839.00113777</v>
      </c>
      <c r="G15" s="75">
        <v>2839613.2176059536</v>
      </c>
      <c r="H15" s="75">
        <v>2856759.0350869074</v>
      </c>
      <c r="I15" s="75">
        <v>2855670.530244669</v>
      </c>
      <c r="J15" s="75">
        <v>2820839.00113777</v>
      </c>
      <c r="K15" s="75">
        <v>2820839.00113777</v>
      </c>
      <c r="L15" s="75">
        <v>2839613.2176059536</v>
      </c>
      <c r="M15" s="75">
        <v>2856759.0350869074</v>
      </c>
      <c r="N15" s="75">
        <v>2855670.530244669</v>
      </c>
    </row>
    <row r="16" spans="1:14" s="146" customFormat="1" ht="12.75">
      <c r="A16" s="166" t="s">
        <v>208</v>
      </c>
      <c r="C16" s="36"/>
      <c r="D16" s="47" t="s">
        <v>209</v>
      </c>
      <c r="E16" s="75">
        <v>7880416.57600529</v>
      </c>
      <c r="F16" s="75">
        <v>7880416.57600529</v>
      </c>
      <c r="G16" s="75">
        <v>7933127.713095899</v>
      </c>
      <c r="H16" s="75">
        <v>7947392.994172745</v>
      </c>
      <c r="I16" s="75">
        <v>7782487.134054151</v>
      </c>
      <c r="J16" s="75">
        <v>7880416.57600529</v>
      </c>
      <c r="K16" s="75">
        <v>7880416.57600529</v>
      </c>
      <c r="L16" s="75">
        <v>7933127.713095899</v>
      </c>
      <c r="M16" s="75">
        <v>7947392.994172745</v>
      </c>
      <c r="N16" s="75">
        <v>7782487.134054151</v>
      </c>
    </row>
    <row r="17" spans="1:14" s="146" customFormat="1" ht="12.75">
      <c r="A17" s="166" t="s">
        <v>204</v>
      </c>
      <c r="C17" s="36"/>
      <c r="D17" s="50" t="s">
        <v>210</v>
      </c>
      <c r="E17" s="75">
        <v>3678036.5303164236</v>
      </c>
      <c r="F17" s="75">
        <v>3678036.5303164236</v>
      </c>
      <c r="G17" s="75">
        <v>3725535.021858724</v>
      </c>
      <c r="H17" s="75">
        <v>3756550.798847244</v>
      </c>
      <c r="I17" s="75">
        <v>3638205.0200941525</v>
      </c>
      <c r="J17" s="75">
        <v>3678036.5303164236</v>
      </c>
      <c r="K17" s="75">
        <v>3678036.5303164236</v>
      </c>
      <c r="L17" s="75">
        <v>3725535.021858724</v>
      </c>
      <c r="M17" s="75">
        <v>3756550.798847244</v>
      </c>
      <c r="N17" s="75">
        <v>3638205.0200941525</v>
      </c>
    </row>
    <row r="18" spans="1:14" s="146" customFormat="1" ht="12.75">
      <c r="A18" s="166" t="s">
        <v>206</v>
      </c>
      <c r="C18" s="36"/>
      <c r="D18" s="56" t="s">
        <v>211</v>
      </c>
      <c r="E18" s="75">
        <v>4202380.045688868</v>
      </c>
      <c r="F18" s="75">
        <v>4202380.045688868</v>
      </c>
      <c r="G18" s="75">
        <v>4207592.691237175</v>
      </c>
      <c r="H18" s="75">
        <v>4190842.195325501</v>
      </c>
      <c r="I18" s="75">
        <v>4144282.113959999</v>
      </c>
      <c r="J18" s="75">
        <v>4202380.045688868</v>
      </c>
      <c r="K18" s="75">
        <v>4202380.045688868</v>
      </c>
      <c r="L18" s="75">
        <v>4207592.691237175</v>
      </c>
      <c r="M18" s="75">
        <v>4190842.195325501</v>
      </c>
      <c r="N18" s="75">
        <v>4144282.113959999</v>
      </c>
    </row>
    <row r="19" spans="1:14" s="49" customFormat="1" ht="12.75">
      <c r="A19" s="46" t="s">
        <v>120</v>
      </c>
      <c r="B19" s="46"/>
      <c r="C19" s="36"/>
      <c r="D19" s="55" t="s">
        <v>180</v>
      </c>
      <c r="E19" s="154">
        <v>30110558.33465261</v>
      </c>
      <c r="F19" s="154">
        <v>30110558.33465261</v>
      </c>
      <c r="G19" s="154">
        <v>30292387.42123799</v>
      </c>
      <c r="H19" s="154">
        <v>30421516.646513775</v>
      </c>
      <c r="I19" s="154">
        <v>30414821.754010692</v>
      </c>
      <c r="J19" s="154">
        <v>30110558.33465261</v>
      </c>
      <c r="K19" s="154">
        <v>30110558.33465261</v>
      </c>
      <c r="L19" s="154">
        <v>30292387.42123799</v>
      </c>
      <c r="M19" s="154">
        <v>30421516.646513775</v>
      </c>
      <c r="N19" s="154">
        <v>30414821.754010692</v>
      </c>
    </row>
    <row r="20" spans="1:14" s="49" customFormat="1" ht="12.75">
      <c r="A20" s="46" t="s">
        <v>121</v>
      </c>
      <c r="B20" s="46"/>
      <c r="C20" s="36"/>
      <c r="D20" s="53" t="s">
        <v>181</v>
      </c>
      <c r="E20" s="73">
        <v>19047084.011156984</v>
      </c>
      <c r="F20" s="73">
        <v>19047084.011156984</v>
      </c>
      <c r="G20" s="73">
        <v>19170655.350281496</v>
      </c>
      <c r="H20" s="73">
        <v>19302440.760748774</v>
      </c>
      <c r="I20" s="73">
        <v>19459696.660349276</v>
      </c>
      <c r="J20" s="73">
        <v>19047084.011156984</v>
      </c>
      <c r="K20" s="73">
        <v>19047084.011156984</v>
      </c>
      <c r="L20" s="73">
        <v>19170655.350281496</v>
      </c>
      <c r="M20" s="73">
        <v>19302440.760748774</v>
      </c>
      <c r="N20" s="73">
        <v>19459696.660349276</v>
      </c>
    </row>
    <row r="21" spans="1:14" ht="12.75">
      <c r="A21" s="46" t="s">
        <v>50</v>
      </c>
      <c r="B21" s="46"/>
      <c r="C21" s="36"/>
      <c r="D21" s="56" t="s">
        <v>137</v>
      </c>
      <c r="E21" s="75">
        <v>6921517.040345018</v>
      </c>
      <c r="F21" s="75">
        <v>6921517.040345018</v>
      </c>
      <c r="G21" s="75">
        <v>6960582.198651346</v>
      </c>
      <c r="H21" s="75">
        <v>6994936.038832668</v>
      </c>
      <c r="I21" s="75">
        <v>7015867.018470415</v>
      </c>
      <c r="J21" s="75">
        <v>6921517.040345018</v>
      </c>
      <c r="K21" s="75">
        <v>6921517.040345018</v>
      </c>
      <c r="L21" s="75">
        <v>6960582.198651346</v>
      </c>
      <c r="M21" s="75">
        <v>6994936.038832668</v>
      </c>
      <c r="N21" s="75">
        <v>7015867.018470415</v>
      </c>
    </row>
    <row r="22" spans="1:14" ht="12.75">
      <c r="A22" s="46" t="s">
        <v>59</v>
      </c>
      <c r="B22" s="46"/>
      <c r="C22" s="36"/>
      <c r="D22" s="56" t="s">
        <v>138</v>
      </c>
      <c r="E22" s="75">
        <v>6015386.303823922</v>
      </c>
      <c r="F22" s="75">
        <v>6015386.303823922</v>
      </c>
      <c r="G22" s="75">
        <v>6055251.6107489215</v>
      </c>
      <c r="H22" s="75">
        <v>6116438.492703921</v>
      </c>
      <c r="I22" s="75">
        <v>6174567.352248921</v>
      </c>
      <c r="J22" s="75">
        <v>6015386.303823922</v>
      </c>
      <c r="K22" s="75">
        <v>6015386.303823922</v>
      </c>
      <c r="L22" s="75">
        <v>6055251.6107489215</v>
      </c>
      <c r="M22" s="75">
        <v>6116438.492703921</v>
      </c>
      <c r="N22" s="75">
        <v>6174567.352248921</v>
      </c>
    </row>
    <row r="23" spans="1:14" ht="12.75">
      <c r="A23" s="46" t="s">
        <v>127</v>
      </c>
      <c r="B23" s="46"/>
      <c r="C23" s="36"/>
      <c r="D23" s="148" t="s">
        <v>139</v>
      </c>
      <c r="E23" s="75">
        <v>3290890.5530225</v>
      </c>
      <c r="F23" s="75">
        <v>3290890.5530225</v>
      </c>
      <c r="G23" s="75">
        <v>3316755.1887000003</v>
      </c>
      <c r="H23" s="75">
        <v>3335834.0648600003</v>
      </c>
      <c r="I23" s="75">
        <v>3415180.1419399995</v>
      </c>
      <c r="J23" s="75">
        <v>3290890.5530225</v>
      </c>
      <c r="K23" s="75">
        <v>3290890.5530225</v>
      </c>
      <c r="L23" s="75">
        <v>3316755.1887000003</v>
      </c>
      <c r="M23" s="75">
        <v>3335834.0648600003</v>
      </c>
      <c r="N23" s="75">
        <v>3415180.1419399995</v>
      </c>
    </row>
    <row r="24" spans="1:14" ht="12.75">
      <c r="A24" s="166" t="s">
        <v>194</v>
      </c>
      <c r="B24" s="46"/>
      <c r="C24" s="36"/>
      <c r="D24" s="50" t="s">
        <v>173</v>
      </c>
      <c r="E24" s="75">
        <v>2819290.113965549</v>
      </c>
      <c r="F24" s="75">
        <v>2819290.113965549</v>
      </c>
      <c r="G24" s="75">
        <v>2838066.352181233</v>
      </c>
      <c r="H24" s="75">
        <v>2855232.1643521865</v>
      </c>
      <c r="I24" s="75">
        <v>2854082.1476899483</v>
      </c>
      <c r="J24" s="75">
        <v>2819290.113965549</v>
      </c>
      <c r="K24" s="75">
        <v>2819290.113965549</v>
      </c>
      <c r="L24" s="75">
        <v>2838066.352181233</v>
      </c>
      <c r="M24" s="75">
        <v>2855232.1643521865</v>
      </c>
      <c r="N24" s="75">
        <v>2854082.1476899483</v>
      </c>
    </row>
    <row r="25" spans="1:14" s="49" customFormat="1" ht="12.75">
      <c r="A25" s="149" t="s">
        <v>60</v>
      </c>
      <c r="B25" s="149"/>
      <c r="C25" s="150"/>
      <c r="D25" s="53" t="s">
        <v>140</v>
      </c>
      <c r="E25" s="75">
        <v>3183057.747490335</v>
      </c>
      <c r="F25" s="75">
        <v>3183057.747490335</v>
      </c>
      <c r="G25" s="75">
        <v>3188604.3578605936</v>
      </c>
      <c r="H25" s="75">
        <v>3171682.8915922605</v>
      </c>
      <c r="I25" s="75">
        <v>3172637.9596072603</v>
      </c>
      <c r="J25" s="73">
        <v>3183057.747490335</v>
      </c>
      <c r="K25" s="73">
        <v>3183057.747490335</v>
      </c>
      <c r="L25" s="73">
        <v>3188604.3578605936</v>
      </c>
      <c r="M25" s="73">
        <v>3171682.8915922605</v>
      </c>
      <c r="N25" s="73">
        <v>3172637.9596072603</v>
      </c>
    </row>
    <row r="26" spans="1:14" s="54" customFormat="1" ht="12.75">
      <c r="A26" s="149" t="s">
        <v>141</v>
      </c>
      <c r="B26" s="151"/>
      <c r="C26" s="150"/>
      <c r="D26" s="53" t="s">
        <v>142</v>
      </c>
      <c r="E26" s="73">
        <v>7880416.57600529</v>
      </c>
      <c r="F26" s="73">
        <v>7880416.57600529</v>
      </c>
      <c r="G26" s="73">
        <v>7933127.713095899</v>
      </c>
      <c r="H26" s="73">
        <v>7947392.994172745</v>
      </c>
      <c r="I26" s="73">
        <v>7782487.134054151</v>
      </c>
      <c r="J26" s="73">
        <v>7880416.57600529</v>
      </c>
      <c r="K26" s="73">
        <v>7880416.57600529</v>
      </c>
      <c r="L26" s="73">
        <v>7933127.713095899</v>
      </c>
      <c r="M26" s="73">
        <v>7947392.994172745</v>
      </c>
      <c r="N26" s="73">
        <v>7782487.134054151</v>
      </c>
    </row>
    <row r="27" spans="1:14" s="58" customFormat="1" ht="12.75">
      <c r="A27" s="46" t="s">
        <v>129</v>
      </c>
      <c r="B27" s="46"/>
      <c r="C27" s="36"/>
      <c r="D27" s="56" t="s">
        <v>143</v>
      </c>
      <c r="E27" s="75">
        <v>3678036.5303164236</v>
      </c>
      <c r="F27" s="75">
        <v>3678036.5303164236</v>
      </c>
      <c r="G27" s="75">
        <v>3725535.021858724</v>
      </c>
      <c r="H27" s="75">
        <v>3756550.798847244</v>
      </c>
      <c r="I27" s="75">
        <v>3638205.0200941525</v>
      </c>
      <c r="J27" s="75">
        <v>3678036.5303164236</v>
      </c>
      <c r="K27" s="75">
        <v>3678036.5303164236</v>
      </c>
      <c r="L27" s="75">
        <v>3725535.021858724</v>
      </c>
      <c r="M27" s="75">
        <v>3756550.798847244</v>
      </c>
      <c r="N27" s="75">
        <v>3638205.0200941525</v>
      </c>
    </row>
    <row r="28" spans="1:14" s="58" customFormat="1" ht="12.75">
      <c r="A28" s="46" t="s">
        <v>130</v>
      </c>
      <c r="B28" s="46"/>
      <c r="C28" s="36"/>
      <c r="D28" s="56" t="s">
        <v>144</v>
      </c>
      <c r="E28" s="75">
        <v>4202380.045688868</v>
      </c>
      <c r="F28" s="75">
        <v>4202380.045688868</v>
      </c>
      <c r="G28" s="75">
        <v>4207592.691237175</v>
      </c>
      <c r="H28" s="75">
        <v>4190842.195325501</v>
      </c>
      <c r="I28" s="75">
        <v>4144282.113959999</v>
      </c>
      <c r="J28" s="75">
        <v>4202380.045688868</v>
      </c>
      <c r="K28" s="75">
        <v>4202380.045688868</v>
      </c>
      <c r="L28" s="75">
        <v>4207592.691237175</v>
      </c>
      <c r="M28" s="75">
        <v>4190842.195325501</v>
      </c>
      <c r="N28" s="75">
        <v>4144282.113959999</v>
      </c>
    </row>
    <row r="29" spans="1:14" s="49" customFormat="1" ht="12.75">
      <c r="A29" s="46" t="s">
        <v>61</v>
      </c>
      <c r="B29" s="46"/>
      <c r="C29" s="36"/>
      <c r="D29" s="59" t="s">
        <v>62</v>
      </c>
      <c r="E29" s="73">
        <v>15521500.165905664</v>
      </c>
      <c r="F29" s="73">
        <v>15521500.165905664</v>
      </c>
      <c r="G29" s="73">
        <v>15718660.231413163</v>
      </c>
      <c r="H29" s="73">
        <v>15766371.749078162</v>
      </c>
      <c r="I29" s="73">
        <v>15564513.80875316</v>
      </c>
      <c r="J29" s="73">
        <v>15521500.165905664</v>
      </c>
      <c r="K29" s="73">
        <v>15521500.165905664</v>
      </c>
      <c r="L29" s="73">
        <v>15718660.231413163</v>
      </c>
      <c r="M29" s="73">
        <v>15766371.749078162</v>
      </c>
      <c r="N29" s="73">
        <v>15564513.80875316</v>
      </c>
    </row>
    <row r="30" spans="1:14" s="49" customFormat="1" ht="12.75">
      <c r="A30" s="46" t="s">
        <v>63</v>
      </c>
      <c r="B30" s="149"/>
      <c r="C30" s="150"/>
      <c r="D30" s="152" t="s">
        <v>145</v>
      </c>
      <c r="E30" s="73">
        <v>8090410.40041095</v>
      </c>
      <c r="F30" s="73">
        <v>8090410.40041095</v>
      </c>
      <c r="G30" s="73">
        <v>8216014.593836783</v>
      </c>
      <c r="H30" s="73">
        <v>8148990.63545345</v>
      </c>
      <c r="I30" s="73">
        <v>7942853.912723448</v>
      </c>
      <c r="J30" s="73">
        <v>8090410.40041095</v>
      </c>
      <c r="K30" s="73">
        <v>8090410.40041095</v>
      </c>
      <c r="L30" s="73">
        <v>8216014.593836783</v>
      </c>
      <c r="M30" s="73">
        <v>8148990.63545345</v>
      </c>
      <c r="N30" s="73">
        <v>7942853.912723448</v>
      </c>
    </row>
    <row r="31" spans="1:14" s="49" customFormat="1" ht="12.75">
      <c r="A31" s="46" t="s">
        <v>183</v>
      </c>
      <c r="B31" s="149"/>
      <c r="C31" s="150"/>
      <c r="D31" s="152" t="s">
        <v>179</v>
      </c>
      <c r="E31" s="73">
        <v>7431089.765494713</v>
      </c>
      <c r="F31" s="73">
        <v>7431089.765494713</v>
      </c>
      <c r="G31" s="73">
        <v>7502645.637576379</v>
      </c>
      <c r="H31" s="73">
        <v>7617381.113624712</v>
      </c>
      <c r="I31" s="73">
        <v>7621659.896029712</v>
      </c>
      <c r="J31" s="73">
        <v>7431089.765494713</v>
      </c>
      <c r="K31" s="73">
        <v>7431089.765494713</v>
      </c>
      <c r="L31" s="73">
        <v>7502645.637576379</v>
      </c>
      <c r="M31" s="73">
        <v>7617381.113624712</v>
      </c>
      <c r="N31" s="73">
        <v>7621659.896029712</v>
      </c>
    </row>
    <row r="32" spans="1:14" s="49" customFormat="1" ht="12.75">
      <c r="A32" s="46" t="s">
        <v>64</v>
      </c>
      <c r="B32" s="46"/>
      <c r="C32" s="36"/>
      <c r="D32" s="53" t="s">
        <v>65</v>
      </c>
      <c r="E32" s="73">
        <v>8128950.669139709</v>
      </c>
      <c r="F32" s="73">
        <v>8128950.669139709</v>
      </c>
      <c r="G32" s="73">
        <v>8145720.001960265</v>
      </c>
      <c r="H32" s="73">
        <v>8161559.377808043</v>
      </c>
      <c r="I32" s="73">
        <v>8221598.44921471</v>
      </c>
      <c r="J32" s="73">
        <v>8128950.669139709</v>
      </c>
      <c r="K32" s="73">
        <v>8128950.669139709</v>
      </c>
      <c r="L32" s="73">
        <v>8145720.001960265</v>
      </c>
      <c r="M32" s="73">
        <v>8161559.377808043</v>
      </c>
      <c r="N32" s="73">
        <v>8221598.44921471</v>
      </c>
    </row>
    <row r="33" spans="1:14" s="49" customFormat="1" ht="12.75">
      <c r="A33" s="46" t="s">
        <v>66</v>
      </c>
      <c r="B33" s="149"/>
      <c r="C33" s="150"/>
      <c r="D33" s="53" t="s">
        <v>146</v>
      </c>
      <c r="E33" s="73">
        <v>1544044.0336797088</v>
      </c>
      <c r="F33" s="73">
        <v>1544044.0336797088</v>
      </c>
      <c r="G33" s="73">
        <v>1555672.2815702644</v>
      </c>
      <c r="H33" s="73">
        <v>1587763.562533042</v>
      </c>
      <c r="I33" s="73">
        <v>1656774.716054709</v>
      </c>
      <c r="J33" s="73">
        <v>1544044.0336797088</v>
      </c>
      <c r="K33" s="73">
        <v>1544044.0336797088</v>
      </c>
      <c r="L33" s="73">
        <v>1555672.2815702644</v>
      </c>
      <c r="M33" s="73">
        <v>1587763.562533042</v>
      </c>
      <c r="N33" s="73">
        <v>1656774.716054709</v>
      </c>
    </row>
    <row r="34" spans="1:14" s="49" customFormat="1" ht="12.75">
      <c r="A34" s="46" t="s">
        <v>67</v>
      </c>
      <c r="B34" s="149"/>
      <c r="C34" s="150"/>
      <c r="D34" s="53" t="s">
        <v>147</v>
      </c>
      <c r="E34" s="73">
        <v>6042514.661517501</v>
      </c>
      <c r="F34" s="73">
        <v>6042514.661517501</v>
      </c>
      <c r="G34" s="73">
        <v>6030066.656980001</v>
      </c>
      <c r="H34" s="73">
        <v>6012659.3222050015</v>
      </c>
      <c r="I34" s="73">
        <v>5996221.131870002</v>
      </c>
      <c r="J34" s="73">
        <v>6042514.661517501</v>
      </c>
      <c r="K34" s="73">
        <v>6042514.661517501</v>
      </c>
      <c r="L34" s="73">
        <v>6030066.656980001</v>
      </c>
      <c r="M34" s="73">
        <v>6012659.3222050015</v>
      </c>
      <c r="N34" s="73">
        <v>5996221.131870002</v>
      </c>
    </row>
    <row r="35" spans="1:14" s="49" customFormat="1" ht="12.75">
      <c r="A35" s="46" t="s">
        <v>68</v>
      </c>
      <c r="B35" s="149"/>
      <c r="C35" s="150"/>
      <c r="D35" s="53" t="s">
        <v>148</v>
      </c>
      <c r="E35" s="73">
        <v>542391.9739425001</v>
      </c>
      <c r="F35" s="73">
        <v>542391.9739425001</v>
      </c>
      <c r="G35" s="73">
        <v>559981.0634100001</v>
      </c>
      <c r="H35" s="73">
        <v>561136.4930700001</v>
      </c>
      <c r="I35" s="73">
        <v>568602.6012900001</v>
      </c>
      <c r="J35" s="73">
        <v>542391.9739425001</v>
      </c>
      <c r="K35" s="73">
        <v>542391.9739425001</v>
      </c>
      <c r="L35" s="73">
        <v>559981.0634100001</v>
      </c>
      <c r="M35" s="73">
        <v>561136.4930700001</v>
      </c>
      <c r="N35" s="73">
        <v>568602.6012900001</v>
      </c>
    </row>
    <row r="36" spans="1:14" s="49" customFormat="1" ht="12.75">
      <c r="A36" s="46" t="s">
        <v>69</v>
      </c>
      <c r="B36" s="46"/>
      <c r="C36" s="36"/>
      <c r="D36" s="53" t="s">
        <v>70</v>
      </c>
      <c r="E36" s="73">
        <v>8669932.68870061</v>
      </c>
      <c r="F36" s="73">
        <v>8669932.68870061</v>
      </c>
      <c r="G36" s="73">
        <v>8695575.79502363</v>
      </c>
      <c r="H36" s="73">
        <v>8759504.832912095</v>
      </c>
      <c r="I36" s="73">
        <v>8727208.835796662</v>
      </c>
      <c r="J36" s="73">
        <v>8669932.68870061</v>
      </c>
      <c r="K36" s="73">
        <v>8669932.68870061</v>
      </c>
      <c r="L36" s="73">
        <v>8695575.79502363</v>
      </c>
      <c r="M36" s="73">
        <v>8759504.832912095</v>
      </c>
      <c r="N36" s="73">
        <v>8727208.835796662</v>
      </c>
    </row>
    <row r="37" spans="1:14" ht="12.75">
      <c r="A37" s="46" t="s">
        <v>109</v>
      </c>
      <c r="B37" s="46"/>
      <c r="C37" s="36"/>
      <c r="D37" s="56" t="s">
        <v>149</v>
      </c>
      <c r="E37" s="75">
        <v>1079588.2216025002</v>
      </c>
      <c r="F37" s="75">
        <v>1079588.2216025002</v>
      </c>
      <c r="G37" s="75">
        <v>1091333.1230300004</v>
      </c>
      <c r="H37" s="75">
        <v>1097739.1935200002</v>
      </c>
      <c r="I37" s="75">
        <v>1125901.7511500004</v>
      </c>
      <c r="J37" s="75">
        <v>1079588.2216025002</v>
      </c>
      <c r="K37" s="75">
        <v>1079588.2216025002</v>
      </c>
      <c r="L37" s="75">
        <v>1091333.1230300004</v>
      </c>
      <c r="M37" s="75">
        <v>1097739.1935200002</v>
      </c>
      <c r="N37" s="75">
        <v>1125901.7511500004</v>
      </c>
    </row>
    <row r="38" spans="1:14" ht="12.75">
      <c r="A38" s="46" t="s">
        <v>71</v>
      </c>
      <c r="B38" s="46"/>
      <c r="C38" s="36"/>
      <c r="D38" s="56" t="s">
        <v>150</v>
      </c>
      <c r="E38" s="75">
        <v>419633.4375</v>
      </c>
      <c r="F38" s="75">
        <v>419633.4375</v>
      </c>
      <c r="G38" s="75">
        <v>474073.5</v>
      </c>
      <c r="H38" s="75">
        <v>499448.8125</v>
      </c>
      <c r="I38" s="75">
        <v>519288.75</v>
      </c>
      <c r="J38" s="75">
        <v>419633.4375</v>
      </c>
      <c r="K38" s="75">
        <v>419633.4375</v>
      </c>
      <c r="L38" s="75">
        <v>474073.5</v>
      </c>
      <c r="M38" s="75">
        <v>499448.8125</v>
      </c>
      <c r="N38" s="75">
        <v>519288.75</v>
      </c>
    </row>
    <row r="39" spans="1:14" ht="12.75">
      <c r="A39" s="46" t="s">
        <v>72</v>
      </c>
      <c r="B39" s="46"/>
      <c r="C39" s="36"/>
      <c r="D39" s="50" t="s">
        <v>151</v>
      </c>
      <c r="E39" s="75">
        <v>7170711.029598111</v>
      </c>
      <c r="F39" s="75">
        <v>7170711.029598111</v>
      </c>
      <c r="G39" s="75">
        <v>7130169.171993631</v>
      </c>
      <c r="H39" s="75">
        <v>7162316.826892096</v>
      </c>
      <c r="I39" s="75">
        <v>7082018.334646661</v>
      </c>
      <c r="J39" s="75">
        <v>7170711.029598111</v>
      </c>
      <c r="K39" s="75">
        <v>7170711.029598111</v>
      </c>
      <c r="L39" s="75">
        <v>7130169.171993631</v>
      </c>
      <c r="M39" s="75">
        <v>7162316.826892096</v>
      </c>
      <c r="N39" s="75">
        <v>7082018.334646661</v>
      </c>
    </row>
    <row r="40" spans="1:14" s="49" customFormat="1" ht="12.75">
      <c r="A40" s="46" t="s">
        <v>12</v>
      </c>
      <c r="B40" s="46"/>
      <c r="C40" s="36"/>
      <c r="D40" s="60" t="s">
        <v>73</v>
      </c>
      <c r="E40" s="77">
        <v>62430941.858398594</v>
      </c>
      <c r="F40" s="77">
        <v>62430941.858398594</v>
      </c>
      <c r="G40" s="77">
        <v>62852343.44963505</v>
      </c>
      <c r="H40" s="77">
        <v>63108952.606312074</v>
      </c>
      <c r="I40" s="77">
        <v>62928142.84777521</v>
      </c>
      <c r="J40" s="77">
        <v>62430941.858398594</v>
      </c>
      <c r="K40" s="77">
        <v>62430941.858398594</v>
      </c>
      <c r="L40" s="77">
        <v>62852343.44963505</v>
      </c>
      <c r="M40" s="77">
        <v>63108952.606312074</v>
      </c>
      <c r="N40" s="77">
        <v>62928142.84777521</v>
      </c>
    </row>
    <row r="41" spans="1:14" s="49" customFormat="1" ht="12.75">
      <c r="A41" s="46" t="s">
        <v>74</v>
      </c>
      <c r="B41" s="46"/>
      <c r="C41" s="36"/>
      <c r="D41" s="70" t="s">
        <v>75</v>
      </c>
      <c r="E41" s="77">
        <v>53761009.169697985</v>
      </c>
      <c r="F41" s="77">
        <v>53761009.169697985</v>
      </c>
      <c r="G41" s="77">
        <v>54156767.654611416</v>
      </c>
      <c r="H41" s="77">
        <v>54349447.77339999</v>
      </c>
      <c r="I41" s="77">
        <v>54200934.01197856</v>
      </c>
      <c r="J41" s="77">
        <v>53761009.169697985</v>
      </c>
      <c r="K41" s="77">
        <v>53761009.169697985</v>
      </c>
      <c r="L41" s="77">
        <v>54156767.654611416</v>
      </c>
      <c r="M41" s="77">
        <v>54349447.77339999</v>
      </c>
      <c r="N41" s="77">
        <v>54200934.01197856</v>
      </c>
    </row>
    <row r="42" spans="1:14" s="49" customFormat="1" ht="7.5" customHeight="1">
      <c r="A42" s="46"/>
      <c r="B42" s="46"/>
      <c r="C42" s="36"/>
      <c r="D42" s="61"/>
      <c r="E42" s="48"/>
      <c r="F42" s="48"/>
      <c r="G42" s="48"/>
      <c r="H42" s="48"/>
      <c r="I42" s="48"/>
      <c r="J42" s="48"/>
      <c r="K42" s="48"/>
      <c r="L42" s="48"/>
      <c r="M42" s="48"/>
      <c r="N42" s="48"/>
    </row>
    <row r="43" spans="4:14" ht="12.75">
      <c r="D43" s="62"/>
      <c r="E43" s="63"/>
      <c r="F43" s="63"/>
      <c r="G43" s="63"/>
      <c r="H43" s="63"/>
      <c r="I43" s="64"/>
      <c r="J43" s="64"/>
      <c r="K43" s="64"/>
      <c r="L43" s="64"/>
      <c r="M43" s="64"/>
      <c r="N43" s="64"/>
    </row>
    <row r="44" spans="4:14" ht="12.75">
      <c r="D44" s="65" t="s">
        <v>76</v>
      </c>
      <c r="E44" s="66">
        <f aca="true" t="shared" si="1" ref="E44:N44">E10-E11-E25-E26</f>
        <v>0</v>
      </c>
      <c r="F44" s="66">
        <f t="shared" si="1"/>
        <v>0</v>
      </c>
      <c r="G44" s="66">
        <f t="shared" si="1"/>
        <v>0</v>
      </c>
      <c r="H44" s="66">
        <f t="shared" si="1"/>
        <v>0</v>
      </c>
      <c r="I44" s="66">
        <f t="shared" si="1"/>
        <v>0</v>
      </c>
      <c r="J44" s="66">
        <f t="shared" si="1"/>
        <v>0</v>
      </c>
      <c r="K44" s="66">
        <f t="shared" si="1"/>
        <v>0</v>
      </c>
      <c r="L44" s="66">
        <f t="shared" si="1"/>
        <v>0</v>
      </c>
      <c r="M44" s="66">
        <f t="shared" si="1"/>
        <v>0</v>
      </c>
      <c r="N44" s="66">
        <f t="shared" si="1"/>
        <v>0</v>
      </c>
    </row>
    <row r="45" spans="4:14" ht="12.75">
      <c r="D45" s="65" t="s">
        <v>152</v>
      </c>
      <c r="E45" s="66">
        <f aca="true" t="shared" si="2" ref="E45:N45">E11-E12-E13-E14-E15</f>
        <v>16.99999999627471</v>
      </c>
      <c r="F45" s="66">
        <f t="shared" si="2"/>
        <v>16.99999999627471</v>
      </c>
      <c r="G45" s="66">
        <f t="shared" si="2"/>
        <v>16.99999999953434</v>
      </c>
      <c r="H45" s="66">
        <f t="shared" si="2"/>
        <v>16.999999997206032</v>
      </c>
      <c r="I45" s="66">
        <f t="shared" si="2"/>
        <v>16.999999998603016</v>
      </c>
      <c r="J45" s="66">
        <f t="shared" si="2"/>
        <v>16.99999999627471</v>
      </c>
      <c r="K45" s="66">
        <f t="shared" si="2"/>
        <v>16.99999999627471</v>
      </c>
      <c r="L45" s="66">
        <f t="shared" si="2"/>
        <v>16.99999999953434</v>
      </c>
      <c r="M45" s="66">
        <f t="shared" si="2"/>
        <v>16.999999997206032</v>
      </c>
      <c r="N45" s="66">
        <f t="shared" si="2"/>
        <v>16.999999998603016</v>
      </c>
    </row>
    <row r="46" spans="4:14" ht="12.75">
      <c r="D46" s="65" t="s">
        <v>153</v>
      </c>
      <c r="E46" s="66">
        <f aca="true" t="shared" si="3" ref="E46:N46">E19-E20-E25-E26</f>
        <v>0</v>
      </c>
      <c r="F46" s="66">
        <f t="shared" si="3"/>
        <v>0</v>
      </c>
      <c r="G46" s="66">
        <f t="shared" si="3"/>
        <v>0</v>
      </c>
      <c r="H46" s="66">
        <f t="shared" si="3"/>
        <v>0</v>
      </c>
      <c r="I46" s="66">
        <f t="shared" si="3"/>
        <v>0</v>
      </c>
      <c r="J46" s="66">
        <f t="shared" si="3"/>
        <v>0</v>
      </c>
      <c r="K46" s="66">
        <f t="shared" si="3"/>
        <v>0</v>
      </c>
      <c r="L46" s="66">
        <f t="shared" si="3"/>
        <v>0</v>
      </c>
      <c r="M46" s="66">
        <f t="shared" si="3"/>
        <v>0</v>
      </c>
      <c r="N46" s="66">
        <f t="shared" si="3"/>
        <v>0</v>
      </c>
    </row>
    <row r="47" spans="4:14" ht="12.75">
      <c r="D47" s="65" t="s">
        <v>154</v>
      </c>
      <c r="E47" s="66">
        <f aca="true" t="shared" si="4" ref="E47:N47">E20-E21-E22-E23-E24</f>
        <v>-4.190951585769653E-09</v>
      </c>
      <c r="F47" s="66">
        <f t="shared" si="4"/>
        <v>-4.190951585769653E-09</v>
      </c>
      <c r="G47" s="66">
        <f t="shared" si="4"/>
        <v>-6.51925802230835E-09</v>
      </c>
      <c r="H47" s="66">
        <f t="shared" si="4"/>
        <v>0</v>
      </c>
      <c r="I47" s="66">
        <f t="shared" si="4"/>
        <v>-6.984919309616089E-09</v>
      </c>
      <c r="J47" s="66">
        <f t="shared" si="4"/>
        <v>-4.190951585769653E-09</v>
      </c>
      <c r="K47" s="66">
        <f t="shared" si="4"/>
        <v>-4.190951585769653E-09</v>
      </c>
      <c r="L47" s="66">
        <f t="shared" si="4"/>
        <v>-6.51925802230835E-09</v>
      </c>
      <c r="M47" s="66">
        <f t="shared" si="4"/>
        <v>0</v>
      </c>
      <c r="N47" s="66">
        <f t="shared" si="4"/>
        <v>-6.984919309616089E-09</v>
      </c>
    </row>
    <row r="48" spans="4:14" ht="12.75">
      <c r="D48" s="65" t="s">
        <v>155</v>
      </c>
      <c r="E48" s="66">
        <f aca="true" t="shared" si="5" ref="E48:N48">E26-E27-E28</f>
        <v>0</v>
      </c>
      <c r="F48" s="66">
        <f t="shared" si="5"/>
        <v>0</v>
      </c>
      <c r="G48" s="66">
        <f t="shared" si="5"/>
        <v>0</v>
      </c>
      <c r="H48" s="66">
        <f t="shared" si="5"/>
        <v>0</v>
      </c>
      <c r="I48" s="66">
        <f t="shared" si="5"/>
        <v>0</v>
      </c>
      <c r="J48" s="66">
        <f t="shared" si="5"/>
        <v>0</v>
      </c>
      <c r="K48" s="66">
        <f t="shared" si="5"/>
        <v>0</v>
      </c>
      <c r="L48" s="66">
        <f t="shared" si="5"/>
        <v>0</v>
      </c>
      <c r="M48" s="66">
        <f t="shared" si="5"/>
        <v>0</v>
      </c>
      <c r="N48" s="66">
        <f t="shared" si="5"/>
        <v>0</v>
      </c>
    </row>
    <row r="49" spans="4:14" ht="12.75">
      <c r="D49" s="65" t="s">
        <v>156</v>
      </c>
      <c r="E49" s="66">
        <f aca="true" t="shared" si="6" ref="E49:N49">E29-E30-E31</f>
        <v>0</v>
      </c>
      <c r="F49" s="66">
        <f t="shared" si="6"/>
        <v>0</v>
      </c>
      <c r="G49" s="66">
        <f t="shared" si="6"/>
        <v>0</v>
      </c>
      <c r="H49" s="66">
        <f t="shared" si="6"/>
        <v>0</v>
      </c>
      <c r="I49" s="66">
        <f t="shared" si="6"/>
        <v>0</v>
      </c>
      <c r="J49" s="66">
        <f t="shared" si="6"/>
        <v>0</v>
      </c>
      <c r="K49" s="66">
        <f t="shared" si="6"/>
        <v>0</v>
      </c>
      <c r="L49" s="66">
        <f t="shared" si="6"/>
        <v>0</v>
      </c>
      <c r="M49" s="66">
        <f t="shared" si="6"/>
        <v>0</v>
      </c>
      <c r="N49" s="66">
        <f t="shared" si="6"/>
        <v>0</v>
      </c>
    </row>
    <row r="50" spans="4:14" ht="12.75">
      <c r="D50" s="65" t="s">
        <v>157</v>
      </c>
      <c r="E50" s="66">
        <f aca="true" t="shared" si="7" ref="E50:N50">E32-E33-E34-E35</f>
        <v>0</v>
      </c>
      <c r="F50" s="66">
        <f t="shared" si="7"/>
        <v>0</v>
      </c>
      <c r="G50" s="66">
        <f t="shared" si="7"/>
        <v>0</v>
      </c>
      <c r="H50" s="66">
        <f t="shared" si="7"/>
        <v>-1.1641532182693481E-09</v>
      </c>
      <c r="I50" s="66">
        <f t="shared" si="7"/>
        <v>0</v>
      </c>
      <c r="J50" s="66">
        <f t="shared" si="7"/>
        <v>0</v>
      </c>
      <c r="K50" s="66">
        <f t="shared" si="7"/>
        <v>0</v>
      </c>
      <c r="L50" s="66">
        <f t="shared" si="7"/>
        <v>0</v>
      </c>
      <c r="M50" s="66">
        <f t="shared" si="7"/>
        <v>-1.1641532182693481E-09</v>
      </c>
      <c r="N50" s="66">
        <f t="shared" si="7"/>
        <v>0</v>
      </c>
    </row>
    <row r="51" spans="4:14" ht="12.75">
      <c r="D51" s="65" t="s">
        <v>77</v>
      </c>
      <c r="E51" s="66">
        <f aca="true" t="shared" si="8" ref="E51:N51">E36-E37-E38-E39</f>
        <v>0</v>
      </c>
      <c r="F51" s="66">
        <f t="shared" si="8"/>
        <v>0</v>
      </c>
      <c r="G51" s="66">
        <f t="shared" si="8"/>
        <v>0</v>
      </c>
      <c r="H51" s="66">
        <f t="shared" si="8"/>
        <v>0</v>
      </c>
      <c r="I51" s="66">
        <f t="shared" si="8"/>
        <v>0</v>
      </c>
      <c r="J51" s="66">
        <f t="shared" si="8"/>
        <v>0</v>
      </c>
      <c r="K51" s="66">
        <f t="shared" si="8"/>
        <v>0</v>
      </c>
      <c r="L51" s="66">
        <f t="shared" si="8"/>
        <v>0</v>
      </c>
      <c r="M51" s="66">
        <f t="shared" si="8"/>
        <v>0</v>
      </c>
      <c r="N51" s="66">
        <f t="shared" si="8"/>
        <v>0</v>
      </c>
    </row>
    <row r="52" spans="4:14" ht="12.75">
      <c r="D52" s="65" t="s">
        <v>78</v>
      </c>
      <c r="E52" s="68">
        <f aca="true" t="shared" si="9" ref="E52:N52">E40-E19-E29-E32-E36</f>
        <v>0</v>
      </c>
      <c r="F52" s="68">
        <f t="shared" si="9"/>
        <v>0</v>
      </c>
      <c r="G52" s="68">
        <f t="shared" si="9"/>
        <v>0</v>
      </c>
      <c r="H52" s="68">
        <f t="shared" si="9"/>
        <v>0</v>
      </c>
      <c r="I52" s="68">
        <f t="shared" si="9"/>
        <v>0</v>
      </c>
      <c r="J52" s="68">
        <f t="shared" si="9"/>
        <v>0</v>
      </c>
      <c r="K52" s="68">
        <f t="shared" si="9"/>
        <v>0</v>
      </c>
      <c r="L52" s="68">
        <f t="shared" si="9"/>
        <v>0</v>
      </c>
      <c r="M52" s="68">
        <f t="shared" si="9"/>
        <v>0</v>
      </c>
      <c r="N52" s="68">
        <f t="shared" si="9"/>
        <v>0</v>
      </c>
    </row>
    <row r="53" spans="4:14" ht="12.75">
      <c r="D53" s="65" t="s">
        <v>158</v>
      </c>
      <c r="E53" s="68">
        <f>E41-E19-E29-E32</f>
        <v>0</v>
      </c>
      <c r="F53" s="68"/>
      <c r="G53" s="68"/>
      <c r="H53" s="68"/>
      <c r="I53" s="68"/>
      <c r="J53" s="68"/>
      <c r="K53" s="68"/>
      <c r="L53" s="68"/>
      <c r="M53" s="68"/>
      <c r="N53" s="68"/>
    </row>
    <row r="54" spans="4:14" ht="12.75">
      <c r="D54" s="65"/>
      <c r="E54" s="66"/>
      <c r="F54" s="66"/>
      <c r="G54" s="66"/>
      <c r="H54" s="66"/>
      <c r="I54" s="67"/>
      <c r="J54" s="67"/>
      <c r="K54" s="67"/>
      <c r="L54" s="67"/>
      <c r="M54" s="67"/>
      <c r="N54" s="67"/>
    </row>
    <row r="55" spans="4:14" ht="12.75">
      <c r="D55" s="65"/>
      <c r="E55" s="66"/>
      <c r="F55" s="66"/>
      <c r="G55" s="66"/>
      <c r="H55" s="66"/>
      <c r="I55" s="67"/>
      <c r="J55" s="67"/>
      <c r="K55" s="67"/>
      <c r="L55" s="67"/>
      <c r="M55" s="67"/>
      <c r="N55" s="67"/>
    </row>
    <row r="56" spans="5:14" ht="12.75">
      <c r="E56" s="68"/>
      <c r="F56" s="68"/>
      <c r="G56" s="68"/>
      <c r="H56" s="68"/>
      <c r="I56" s="69"/>
      <c r="J56" s="69"/>
      <c r="K56" s="69"/>
      <c r="L56" s="69"/>
      <c r="M56" s="69"/>
      <c r="N56" s="69"/>
    </row>
    <row r="57" spans="5:14" ht="12.75">
      <c r="E57" s="68"/>
      <c r="F57" s="68"/>
      <c r="G57" s="68"/>
      <c r="H57" s="68"/>
      <c r="I57" s="69"/>
      <c r="J57" s="69"/>
      <c r="K57" s="69"/>
      <c r="L57" s="69"/>
      <c r="M57" s="69"/>
      <c r="N57" s="69"/>
    </row>
    <row r="58" spans="5:14" ht="12.75">
      <c r="E58" s="68"/>
      <c r="F58" s="68"/>
      <c r="G58" s="68"/>
      <c r="H58" s="68"/>
      <c r="I58" s="69"/>
      <c r="J58" s="69"/>
      <c r="K58" s="69"/>
      <c r="L58" s="69"/>
      <c r="M58" s="69"/>
      <c r="N58" s="69"/>
    </row>
    <row r="59" spans="5:14" ht="12.75">
      <c r="E59" s="68"/>
      <c r="F59" s="68"/>
      <c r="G59" s="68"/>
      <c r="H59" s="68"/>
      <c r="I59" s="69"/>
      <c r="J59" s="69"/>
      <c r="K59" s="69"/>
      <c r="L59" s="69"/>
      <c r="M59" s="69"/>
      <c r="N59" s="69"/>
    </row>
    <row r="60" spans="5:14" ht="12.75">
      <c r="E60" s="68"/>
      <c r="F60" s="68"/>
      <c r="G60" s="68"/>
      <c r="H60" s="68"/>
      <c r="I60" s="69"/>
      <c r="J60" s="69"/>
      <c r="K60" s="69"/>
      <c r="L60" s="69"/>
      <c r="M60" s="69"/>
      <c r="N60" s="69"/>
    </row>
    <row r="61" spans="5:14" ht="12.75">
      <c r="E61" s="68"/>
      <c r="F61" s="68"/>
      <c r="G61" s="68"/>
      <c r="H61" s="68"/>
      <c r="I61" s="69"/>
      <c r="J61" s="69"/>
      <c r="K61" s="69"/>
      <c r="L61" s="69"/>
      <c r="M61" s="69"/>
      <c r="N61" s="69"/>
    </row>
    <row r="62" spans="5:14" ht="12.75">
      <c r="E62" s="68"/>
      <c r="F62" s="68"/>
      <c r="G62" s="68"/>
      <c r="H62" s="68"/>
      <c r="I62" s="69"/>
      <c r="J62" s="69"/>
      <c r="K62" s="69"/>
      <c r="L62" s="69"/>
      <c r="M62" s="69"/>
      <c r="N62" s="69"/>
    </row>
    <row r="63" spans="5:14" ht="12.75">
      <c r="E63" s="68"/>
      <c r="F63" s="68"/>
      <c r="G63" s="68"/>
      <c r="H63" s="68"/>
      <c r="I63" s="69"/>
      <c r="J63" s="69"/>
      <c r="K63" s="69"/>
      <c r="L63" s="69"/>
      <c r="M63" s="69"/>
      <c r="N63" s="69"/>
    </row>
    <row r="64" spans="5:14" ht="12.75">
      <c r="E64" s="68"/>
      <c r="F64" s="68"/>
      <c r="G64" s="68"/>
      <c r="H64" s="68"/>
      <c r="I64" s="69"/>
      <c r="J64" s="69"/>
      <c r="K64" s="69"/>
      <c r="L64" s="69"/>
      <c r="M64" s="69"/>
      <c r="N64" s="69"/>
    </row>
    <row r="65" spans="5:14" ht="12.75">
      <c r="E65" s="68"/>
      <c r="F65" s="68"/>
      <c r="G65" s="68"/>
      <c r="H65" s="68"/>
      <c r="I65" s="69"/>
      <c r="J65" s="69"/>
      <c r="K65" s="69"/>
      <c r="L65" s="69"/>
      <c r="M65" s="69"/>
      <c r="N65" s="69"/>
    </row>
    <row r="66" spans="5:14" ht="12.75">
      <c r="E66" s="51"/>
      <c r="F66" s="51"/>
      <c r="G66" s="51"/>
      <c r="H66" s="51"/>
      <c r="I66" s="57"/>
      <c r="J66" s="57"/>
      <c r="K66" s="57"/>
      <c r="L66" s="57"/>
      <c r="M66" s="57"/>
      <c r="N66" s="57"/>
    </row>
    <row r="67" spans="5:14" ht="12.75">
      <c r="E67" s="51"/>
      <c r="F67" s="51"/>
      <c r="G67" s="51"/>
      <c r="H67" s="51"/>
      <c r="I67" s="57"/>
      <c r="J67" s="57"/>
      <c r="K67" s="57"/>
      <c r="L67" s="57"/>
      <c r="M67" s="57"/>
      <c r="N67" s="57"/>
    </row>
    <row r="68" spans="5:14" ht="12.75">
      <c r="E68" s="51"/>
      <c r="F68" s="51"/>
      <c r="G68" s="51"/>
      <c r="H68" s="51"/>
      <c r="I68" s="57"/>
      <c r="J68" s="57"/>
      <c r="K68" s="57"/>
      <c r="L68" s="57"/>
      <c r="M68" s="57"/>
      <c r="N68" s="57"/>
    </row>
    <row r="69" spans="5:14" ht="12.75">
      <c r="E69" s="51"/>
      <c r="F69" s="51"/>
      <c r="G69" s="51"/>
      <c r="H69" s="51"/>
      <c r="I69" s="57"/>
      <c r="J69" s="57"/>
      <c r="K69" s="57"/>
      <c r="L69" s="57"/>
      <c r="M69" s="57"/>
      <c r="N69" s="57"/>
    </row>
    <row r="70" spans="5:14" ht="12.75">
      <c r="E70" s="51"/>
      <c r="F70" s="51"/>
      <c r="G70" s="51"/>
      <c r="H70" s="51"/>
      <c r="I70" s="57"/>
      <c r="J70" s="57"/>
      <c r="K70" s="57"/>
      <c r="L70" s="57"/>
      <c r="M70" s="57"/>
      <c r="N70" s="57"/>
    </row>
    <row r="71" spans="5:14" ht="12.75">
      <c r="E71" s="51"/>
      <c r="F71" s="51"/>
      <c r="G71" s="51"/>
      <c r="H71" s="51"/>
      <c r="I71" s="57"/>
      <c r="J71" s="57"/>
      <c r="K71" s="57"/>
      <c r="L71" s="57"/>
      <c r="M71" s="57"/>
      <c r="N71" s="57"/>
    </row>
    <row r="72" spans="5:14" ht="12.75">
      <c r="E72" s="51"/>
      <c r="F72" s="51"/>
      <c r="G72" s="51"/>
      <c r="H72" s="51"/>
      <c r="I72" s="57"/>
      <c r="J72" s="57"/>
      <c r="K72" s="57"/>
      <c r="L72" s="57"/>
      <c r="M72" s="57"/>
      <c r="N72" s="57"/>
    </row>
    <row r="73" spans="5:14" ht="12.75">
      <c r="E73" s="51"/>
      <c r="F73" s="51"/>
      <c r="G73" s="51"/>
      <c r="H73" s="51"/>
      <c r="I73" s="57"/>
      <c r="J73" s="57"/>
      <c r="K73" s="57"/>
      <c r="L73" s="57"/>
      <c r="M73" s="57"/>
      <c r="N73" s="57"/>
    </row>
    <row r="74" spans="5:14" ht="12.75">
      <c r="E74" s="51"/>
      <c r="F74" s="51"/>
      <c r="G74" s="51"/>
      <c r="H74" s="51"/>
      <c r="I74" s="57"/>
      <c r="J74" s="57"/>
      <c r="K74" s="57"/>
      <c r="L74" s="57"/>
      <c r="M74" s="57"/>
      <c r="N74" s="57"/>
    </row>
    <row r="75" spans="5:14" ht="12.75">
      <c r="E75" s="51"/>
      <c r="F75" s="51"/>
      <c r="G75" s="51"/>
      <c r="H75" s="51"/>
      <c r="I75" s="57"/>
      <c r="J75" s="57"/>
      <c r="K75" s="57"/>
      <c r="L75" s="57"/>
      <c r="M75" s="57"/>
      <c r="N75" s="57"/>
    </row>
    <row r="76" spans="5:14" ht="12.75">
      <c r="E76" s="51"/>
      <c r="F76" s="51"/>
      <c r="G76" s="51"/>
      <c r="H76" s="51"/>
      <c r="I76" s="57"/>
      <c r="J76" s="57"/>
      <c r="K76" s="57"/>
      <c r="L76" s="57"/>
      <c r="M76" s="57"/>
      <c r="N76" s="57"/>
    </row>
    <row r="77" spans="5:14" ht="12.75">
      <c r="E77" s="51"/>
      <c r="F77" s="51"/>
      <c r="G77" s="51"/>
      <c r="H77" s="51"/>
      <c r="I77" s="57"/>
      <c r="J77" s="57"/>
      <c r="K77" s="57"/>
      <c r="L77" s="57"/>
      <c r="M77" s="57"/>
      <c r="N77" s="57"/>
    </row>
    <row r="78" spans="5:14" ht="12.75">
      <c r="E78" s="51"/>
      <c r="F78" s="51"/>
      <c r="G78" s="51"/>
      <c r="H78" s="51"/>
      <c r="I78" s="57"/>
      <c r="J78" s="57"/>
      <c r="K78" s="57"/>
      <c r="L78" s="57"/>
      <c r="M78" s="57"/>
      <c r="N78" s="57"/>
    </row>
    <row r="79" spans="5:14" ht="12.75">
      <c r="E79" s="51"/>
      <c r="F79" s="51"/>
      <c r="G79" s="51"/>
      <c r="H79" s="51"/>
      <c r="I79" s="57"/>
      <c r="J79" s="57"/>
      <c r="K79" s="57"/>
      <c r="L79" s="57"/>
      <c r="M79" s="57"/>
      <c r="N79" s="57"/>
    </row>
    <row r="80" spans="5:14" ht="12.75">
      <c r="E80" s="51"/>
      <c r="F80" s="51"/>
      <c r="G80" s="51"/>
      <c r="H80" s="51"/>
      <c r="I80" s="57"/>
      <c r="J80" s="57"/>
      <c r="K80" s="57"/>
      <c r="L80" s="57"/>
      <c r="M80" s="57"/>
      <c r="N80" s="57"/>
    </row>
    <row r="81" spans="5:14" ht="12.75">
      <c r="E81" s="51"/>
      <c r="F81" s="51"/>
      <c r="G81" s="51"/>
      <c r="H81" s="51"/>
      <c r="I81" s="57"/>
      <c r="J81" s="57"/>
      <c r="K81" s="57"/>
      <c r="L81" s="57"/>
      <c r="M81" s="57"/>
      <c r="N81" s="57"/>
    </row>
    <row r="82" spans="5:14" ht="12.75">
      <c r="E82" s="51"/>
      <c r="F82" s="51"/>
      <c r="G82" s="51"/>
      <c r="H82" s="51"/>
      <c r="I82" s="57"/>
      <c r="J82" s="57"/>
      <c r="K82" s="57"/>
      <c r="L82" s="57"/>
      <c r="M82" s="57"/>
      <c r="N82" s="57"/>
    </row>
    <row r="83" spans="5:14" ht="12.75">
      <c r="E83" s="51"/>
      <c r="F83" s="51"/>
      <c r="G83" s="51"/>
      <c r="H83" s="51"/>
      <c r="I83" s="57"/>
      <c r="J83" s="57"/>
      <c r="K83" s="57"/>
      <c r="L83" s="57"/>
      <c r="M83" s="57"/>
      <c r="N83" s="57"/>
    </row>
    <row r="84" spans="5:14" ht="12.75">
      <c r="E84" s="51"/>
      <c r="F84" s="51"/>
      <c r="G84" s="51"/>
      <c r="H84" s="51"/>
      <c r="I84" s="57"/>
      <c r="J84" s="57"/>
      <c r="K84" s="57"/>
      <c r="L84" s="57"/>
      <c r="M84" s="57"/>
      <c r="N84" s="57"/>
    </row>
    <row r="85" spans="5:14" ht="12.75">
      <c r="E85" s="51"/>
      <c r="F85" s="51"/>
      <c r="G85" s="51"/>
      <c r="H85" s="51"/>
      <c r="I85" s="57"/>
      <c r="J85" s="57"/>
      <c r="K85" s="57"/>
      <c r="L85" s="57"/>
      <c r="M85" s="57"/>
      <c r="N85" s="57"/>
    </row>
    <row r="86" spans="5:14" ht="12.75">
      <c r="E86" s="51"/>
      <c r="F86" s="51"/>
      <c r="G86" s="51"/>
      <c r="H86" s="51"/>
      <c r="I86" s="57"/>
      <c r="J86" s="57"/>
      <c r="K86" s="57"/>
      <c r="L86" s="57"/>
      <c r="M86" s="57"/>
      <c r="N86" s="57"/>
    </row>
    <row r="87" spans="5:14" ht="12.75">
      <c r="E87" s="51"/>
      <c r="F87" s="51"/>
      <c r="G87" s="51"/>
      <c r="H87" s="51"/>
      <c r="I87" s="57"/>
      <c r="J87" s="57"/>
      <c r="K87" s="57"/>
      <c r="L87" s="57"/>
      <c r="M87" s="57"/>
      <c r="N87" s="57"/>
    </row>
    <row r="88" spans="5:14" ht="12.75">
      <c r="E88" s="51"/>
      <c r="F88" s="51"/>
      <c r="G88" s="51"/>
      <c r="H88" s="51"/>
      <c r="I88" s="57"/>
      <c r="J88" s="57"/>
      <c r="K88" s="57"/>
      <c r="L88" s="57"/>
      <c r="M88" s="57"/>
      <c r="N88" s="57"/>
    </row>
    <row r="89" spans="5:14" ht="12.75">
      <c r="E89" s="51"/>
      <c r="F89" s="51"/>
      <c r="G89" s="51"/>
      <c r="H89" s="51"/>
      <c r="I89" s="57"/>
      <c r="J89" s="57"/>
      <c r="K89" s="57"/>
      <c r="L89" s="57"/>
      <c r="M89" s="57"/>
      <c r="N89" s="57"/>
    </row>
    <row r="90" spans="5:14" ht="12.75">
      <c r="E90" s="51"/>
      <c r="F90" s="51"/>
      <c r="G90" s="51"/>
      <c r="H90" s="51"/>
      <c r="I90" s="57"/>
      <c r="J90" s="57"/>
      <c r="K90" s="57"/>
      <c r="L90" s="57"/>
      <c r="M90" s="57"/>
      <c r="N90" s="57"/>
    </row>
    <row r="91" spans="5:14" ht="12.75">
      <c r="E91" s="51"/>
      <c r="F91" s="51"/>
      <c r="G91" s="51"/>
      <c r="H91" s="51"/>
      <c r="I91" s="57"/>
      <c r="J91" s="57"/>
      <c r="K91" s="57"/>
      <c r="L91" s="57"/>
      <c r="M91" s="57"/>
      <c r="N91" s="57"/>
    </row>
    <row r="92" spans="5:14" ht="12.75">
      <c r="E92" s="51"/>
      <c r="F92" s="51"/>
      <c r="G92" s="51"/>
      <c r="H92" s="51"/>
      <c r="I92" s="57"/>
      <c r="J92" s="57"/>
      <c r="K92" s="57"/>
      <c r="L92" s="57"/>
      <c r="M92" s="57"/>
      <c r="N92" s="57"/>
    </row>
    <row r="93" spans="5:14" ht="12.75">
      <c r="E93" s="51"/>
      <c r="F93" s="51"/>
      <c r="G93" s="51"/>
      <c r="H93" s="51"/>
      <c r="I93" s="57"/>
      <c r="J93" s="57"/>
      <c r="K93" s="57"/>
      <c r="L93" s="57"/>
      <c r="M93" s="57"/>
      <c r="N93" s="57"/>
    </row>
    <row r="94" spans="5:14" ht="12.75">
      <c r="E94" s="51"/>
      <c r="F94" s="51"/>
      <c r="G94" s="51"/>
      <c r="H94" s="51"/>
      <c r="I94" s="57"/>
      <c r="J94" s="57"/>
      <c r="K94" s="57"/>
      <c r="L94" s="57"/>
      <c r="M94" s="57"/>
      <c r="N94" s="57"/>
    </row>
    <row r="95" spans="5:14" ht="12.75">
      <c r="E95" s="51"/>
      <c r="F95" s="51"/>
      <c r="G95" s="51"/>
      <c r="H95" s="51"/>
      <c r="I95" s="57"/>
      <c r="J95" s="57"/>
      <c r="K95" s="57"/>
      <c r="L95" s="57"/>
      <c r="M95" s="57"/>
      <c r="N95" s="57"/>
    </row>
    <row r="96" spans="5:14" ht="12.75">
      <c r="E96" s="51"/>
      <c r="F96" s="51"/>
      <c r="G96" s="51"/>
      <c r="H96" s="51"/>
      <c r="I96" s="57"/>
      <c r="J96" s="57"/>
      <c r="K96" s="57"/>
      <c r="L96" s="57"/>
      <c r="M96" s="57"/>
      <c r="N96" s="57"/>
    </row>
    <row r="97" spans="5:14" ht="12.75">
      <c r="E97" s="51"/>
      <c r="F97" s="51"/>
      <c r="G97" s="51"/>
      <c r="H97" s="51"/>
      <c r="I97" s="57"/>
      <c r="J97" s="57"/>
      <c r="K97" s="57"/>
      <c r="L97" s="57"/>
      <c r="M97" s="57"/>
      <c r="N97" s="57"/>
    </row>
    <row r="98" spans="5:14" ht="12.75">
      <c r="E98" s="51"/>
      <c r="F98" s="51"/>
      <c r="G98" s="51"/>
      <c r="H98" s="51"/>
      <c r="I98" s="57"/>
      <c r="J98" s="57"/>
      <c r="K98" s="57"/>
      <c r="L98" s="57"/>
      <c r="M98" s="57"/>
      <c r="N98" s="57"/>
    </row>
    <row r="99" spans="5:14" ht="12.75">
      <c r="E99" s="51"/>
      <c r="F99" s="51"/>
      <c r="G99" s="51"/>
      <c r="H99" s="51"/>
      <c r="I99" s="57"/>
      <c r="J99" s="57"/>
      <c r="K99" s="57"/>
      <c r="L99" s="57"/>
      <c r="M99" s="57"/>
      <c r="N99" s="57"/>
    </row>
    <row r="100" spans="5:14" ht="12.75">
      <c r="E100" s="51"/>
      <c r="F100" s="51"/>
      <c r="G100" s="51"/>
      <c r="H100" s="51"/>
      <c r="I100" s="57"/>
      <c r="J100" s="57"/>
      <c r="K100" s="57"/>
      <c r="L100" s="57"/>
      <c r="M100" s="57"/>
      <c r="N100" s="57"/>
    </row>
    <row r="101" spans="5:14" ht="12.75">
      <c r="E101" s="51"/>
      <c r="F101" s="51"/>
      <c r="G101" s="51"/>
      <c r="H101" s="51"/>
      <c r="I101" s="57"/>
      <c r="J101" s="57"/>
      <c r="K101" s="57"/>
      <c r="L101" s="57"/>
      <c r="M101" s="57"/>
      <c r="N101" s="57"/>
    </row>
    <row r="102" spans="5:14" ht="12.75">
      <c r="E102" s="51"/>
      <c r="F102" s="51"/>
      <c r="G102" s="51"/>
      <c r="H102" s="51"/>
      <c r="I102" s="57"/>
      <c r="J102" s="57"/>
      <c r="K102" s="57"/>
      <c r="L102" s="57"/>
      <c r="M102" s="57"/>
      <c r="N102" s="57"/>
    </row>
    <row r="103" spans="5:14" ht="12.75">
      <c r="E103" s="51"/>
      <c r="F103" s="51"/>
      <c r="G103" s="51"/>
      <c r="H103" s="51"/>
      <c r="I103" s="57"/>
      <c r="J103" s="57"/>
      <c r="K103" s="57"/>
      <c r="L103" s="57"/>
      <c r="M103" s="57"/>
      <c r="N103" s="57"/>
    </row>
    <row r="104" spans="5:14" ht="12.75">
      <c r="E104" s="51"/>
      <c r="F104" s="51"/>
      <c r="G104" s="51"/>
      <c r="H104" s="51"/>
      <c r="I104" s="57"/>
      <c r="J104" s="57"/>
      <c r="K104" s="57"/>
      <c r="L104" s="57"/>
      <c r="M104" s="57"/>
      <c r="N104" s="57"/>
    </row>
    <row r="105" spans="5:14" ht="12.75">
      <c r="E105" s="51"/>
      <c r="F105" s="51"/>
      <c r="G105" s="51"/>
      <c r="H105" s="51"/>
      <c r="I105" s="57"/>
      <c r="J105" s="57"/>
      <c r="K105" s="57"/>
      <c r="L105" s="57"/>
      <c r="M105" s="57"/>
      <c r="N105" s="57"/>
    </row>
    <row r="106" spans="5:14" ht="12.75">
      <c r="E106" s="51"/>
      <c r="F106" s="51"/>
      <c r="G106" s="51"/>
      <c r="H106" s="51"/>
      <c r="I106" s="57"/>
      <c r="J106" s="57"/>
      <c r="K106" s="57"/>
      <c r="L106" s="57"/>
      <c r="M106" s="57"/>
      <c r="N106" s="57"/>
    </row>
    <row r="107" spans="5:14" ht="12.75">
      <c r="E107" s="51"/>
      <c r="F107" s="51"/>
      <c r="G107" s="51"/>
      <c r="H107" s="51"/>
      <c r="I107" s="57"/>
      <c r="J107" s="57"/>
      <c r="K107" s="57"/>
      <c r="L107" s="57"/>
      <c r="M107" s="57"/>
      <c r="N107" s="57"/>
    </row>
    <row r="108" spans="5:14" ht="12.75">
      <c r="E108" s="51"/>
      <c r="F108" s="51"/>
      <c r="G108" s="51"/>
      <c r="H108" s="51"/>
      <c r="I108" s="57"/>
      <c r="J108" s="57"/>
      <c r="K108" s="57"/>
      <c r="L108" s="57"/>
      <c r="M108" s="57"/>
      <c r="N108" s="57"/>
    </row>
    <row r="109" spans="5:14" ht="12.75">
      <c r="E109" s="51"/>
      <c r="F109" s="51"/>
      <c r="G109" s="51"/>
      <c r="H109" s="51"/>
      <c r="I109" s="57"/>
      <c r="J109" s="57"/>
      <c r="K109" s="57"/>
      <c r="L109" s="57"/>
      <c r="M109" s="57"/>
      <c r="N109" s="57"/>
    </row>
    <row r="110" spans="5:14" ht="12.75">
      <c r="E110" s="51"/>
      <c r="F110" s="51"/>
      <c r="G110" s="51"/>
      <c r="H110" s="51"/>
      <c r="I110" s="57"/>
      <c r="J110" s="57"/>
      <c r="K110" s="57"/>
      <c r="L110" s="57"/>
      <c r="M110" s="57"/>
      <c r="N110" s="57"/>
    </row>
    <row r="111" spans="5:14" ht="12.75">
      <c r="E111" s="51"/>
      <c r="F111" s="51"/>
      <c r="G111" s="51"/>
      <c r="H111" s="51"/>
      <c r="I111" s="57"/>
      <c r="J111" s="57"/>
      <c r="K111" s="57"/>
      <c r="L111" s="57"/>
      <c r="M111" s="57"/>
      <c r="N111" s="57"/>
    </row>
    <row r="112" spans="5:14" ht="12.75">
      <c r="E112" s="51"/>
      <c r="F112" s="51"/>
      <c r="G112" s="51"/>
      <c r="H112" s="51"/>
      <c r="I112" s="57"/>
      <c r="J112" s="57"/>
      <c r="K112" s="57"/>
      <c r="L112" s="57"/>
      <c r="M112" s="57"/>
      <c r="N112" s="57"/>
    </row>
    <row r="113" spans="5:14" ht="12.75">
      <c r="E113" s="51"/>
      <c r="F113" s="51"/>
      <c r="G113" s="51"/>
      <c r="H113" s="51"/>
      <c r="I113" s="57"/>
      <c r="J113" s="57"/>
      <c r="K113" s="57"/>
      <c r="L113" s="57"/>
      <c r="M113" s="57"/>
      <c r="N113" s="57"/>
    </row>
    <row r="114" spans="5:14" ht="12.75">
      <c r="E114" s="51"/>
      <c r="F114" s="51"/>
      <c r="G114" s="51"/>
      <c r="H114" s="51"/>
      <c r="I114" s="57"/>
      <c r="J114" s="57"/>
      <c r="K114" s="57"/>
      <c r="L114" s="57"/>
      <c r="M114" s="57"/>
      <c r="N114" s="57"/>
    </row>
    <row r="115" spans="5:14" ht="12.75">
      <c r="E115" s="51"/>
      <c r="F115" s="51"/>
      <c r="G115" s="51"/>
      <c r="H115" s="51"/>
      <c r="I115" s="57"/>
      <c r="J115" s="57"/>
      <c r="K115" s="57"/>
      <c r="L115" s="57"/>
      <c r="M115" s="57"/>
      <c r="N115" s="57"/>
    </row>
    <row r="116" spans="5:14" ht="12.75">
      <c r="E116" s="51"/>
      <c r="F116" s="51"/>
      <c r="G116" s="51"/>
      <c r="H116" s="51"/>
      <c r="I116" s="57"/>
      <c r="J116" s="57"/>
      <c r="K116" s="57"/>
      <c r="L116" s="57"/>
      <c r="M116" s="57"/>
      <c r="N116" s="57"/>
    </row>
    <row r="117" spans="5:14" ht="12.75">
      <c r="E117" s="51"/>
      <c r="F117" s="51"/>
      <c r="G117" s="51"/>
      <c r="H117" s="51"/>
      <c r="I117" s="57"/>
      <c r="J117" s="57"/>
      <c r="K117" s="57"/>
      <c r="L117" s="57"/>
      <c r="M117" s="57"/>
      <c r="N117" s="57"/>
    </row>
    <row r="118" spans="5:14" ht="12.75">
      <c r="E118" s="51"/>
      <c r="F118" s="51"/>
      <c r="G118" s="51"/>
      <c r="H118" s="51"/>
      <c r="I118" s="57"/>
      <c r="J118" s="57"/>
      <c r="K118" s="57"/>
      <c r="L118" s="57"/>
      <c r="M118" s="57"/>
      <c r="N118" s="57"/>
    </row>
    <row r="119" spans="5:14" ht="12.75">
      <c r="E119" s="51"/>
      <c r="F119" s="51"/>
      <c r="G119" s="51"/>
      <c r="H119" s="51"/>
      <c r="I119" s="57"/>
      <c r="J119" s="57"/>
      <c r="K119" s="57"/>
      <c r="L119" s="57"/>
      <c r="M119" s="57"/>
      <c r="N119" s="57"/>
    </row>
    <row r="120" spans="5:14" ht="12.75">
      <c r="E120" s="51"/>
      <c r="F120" s="51"/>
      <c r="G120" s="51"/>
      <c r="H120" s="51"/>
      <c r="I120" s="57"/>
      <c r="J120" s="57"/>
      <c r="K120" s="57"/>
      <c r="L120" s="57"/>
      <c r="M120" s="57"/>
      <c r="N120" s="57"/>
    </row>
    <row r="121" spans="5:14" ht="12.75">
      <c r="E121" s="51"/>
      <c r="F121" s="51"/>
      <c r="G121" s="51"/>
      <c r="H121" s="51"/>
      <c r="I121" s="57"/>
      <c r="J121" s="57"/>
      <c r="K121" s="57"/>
      <c r="L121" s="57"/>
      <c r="M121" s="57"/>
      <c r="N121" s="57"/>
    </row>
    <row r="122" spans="5:14" ht="12.75">
      <c r="E122" s="51"/>
      <c r="F122" s="51"/>
      <c r="G122" s="51"/>
      <c r="H122" s="51"/>
      <c r="I122" s="57"/>
      <c r="J122" s="57"/>
      <c r="K122" s="57"/>
      <c r="L122" s="57"/>
      <c r="M122" s="57"/>
      <c r="N122" s="57"/>
    </row>
    <row r="123" spans="5:14" ht="12.75">
      <c r="E123" s="51"/>
      <c r="F123" s="51"/>
      <c r="G123" s="51"/>
      <c r="H123" s="51"/>
      <c r="I123" s="57"/>
      <c r="J123" s="57"/>
      <c r="K123" s="57"/>
      <c r="L123" s="57"/>
      <c r="M123" s="57"/>
      <c r="N123" s="57"/>
    </row>
    <row r="124" spans="5:14" ht="12.75">
      <c r="E124" s="51"/>
      <c r="F124" s="51"/>
      <c r="G124" s="51"/>
      <c r="H124" s="51"/>
      <c r="I124" s="57"/>
      <c r="J124" s="57"/>
      <c r="K124" s="57"/>
      <c r="L124" s="57"/>
      <c r="M124" s="57"/>
      <c r="N124" s="57"/>
    </row>
    <row r="125" spans="5:14" ht="12.75">
      <c r="E125" s="51"/>
      <c r="F125" s="51"/>
      <c r="G125" s="51"/>
      <c r="H125" s="51"/>
      <c r="I125" s="57"/>
      <c r="J125" s="57"/>
      <c r="K125" s="57"/>
      <c r="L125" s="57"/>
      <c r="M125" s="57"/>
      <c r="N125" s="57"/>
    </row>
    <row r="126" spans="5:14" ht="12.75">
      <c r="E126" s="51"/>
      <c r="F126" s="51"/>
      <c r="G126" s="51"/>
      <c r="H126" s="51"/>
      <c r="I126" s="57"/>
      <c r="J126" s="57"/>
      <c r="K126" s="57"/>
      <c r="L126" s="57"/>
      <c r="M126" s="57"/>
      <c r="N126" s="57"/>
    </row>
    <row r="127" spans="5:14" ht="12.75">
      <c r="E127" s="51"/>
      <c r="F127" s="51"/>
      <c r="G127" s="51"/>
      <c r="H127" s="51"/>
      <c r="I127" s="57"/>
      <c r="J127" s="57"/>
      <c r="K127" s="57"/>
      <c r="L127" s="57"/>
      <c r="M127" s="57"/>
      <c r="N127" s="57"/>
    </row>
    <row r="128" spans="5:14" ht="12.75">
      <c r="E128" s="51"/>
      <c r="F128" s="51"/>
      <c r="G128" s="51"/>
      <c r="H128" s="51"/>
      <c r="I128" s="57"/>
      <c r="J128" s="57"/>
      <c r="K128" s="57"/>
      <c r="L128" s="57"/>
      <c r="M128" s="57"/>
      <c r="N128" s="57"/>
    </row>
    <row r="129" spans="5:14" ht="12.75">
      <c r="E129" s="51"/>
      <c r="F129" s="51"/>
      <c r="G129" s="51"/>
      <c r="H129" s="51"/>
      <c r="I129" s="57"/>
      <c r="J129" s="57"/>
      <c r="K129" s="57"/>
      <c r="L129" s="57"/>
      <c r="M129" s="57"/>
      <c r="N129" s="57"/>
    </row>
    <row r="130" spans="5:14" ht="12.75">
      <c r="E130" s="51"/>
      <c r="F130" s="51"/>
      <c r="G130" s="51"/>
      <c r="H130" s="51"/>
      <c r="I130" s="57"/>
      <c r="J130" s="57"/>
      <c r="K130" s="57"/>
      <c r="L130" s="57"/>
      <c r="M130" s="57"/>
      <c r="N130" s="57"/>
    </row>
    <row r="131" spans="5:14" ht="12.75">
      <c r="E131" s="51"/>
      <c r="F131" s="51"/>
      <c r="G131" s="51"/>
      <c r="H131" s="51"/>
      <c r="I131" s="57"/>
      <c r="J131" s="57"/>
      <c r="K131" s="57"/>
      <c r="L131" s="57"/>
      <c r="M131" s="57"/>
      <c r="N131" s="57"/>
    </row>
    <row r="132" spans="5:14" ht="12.75">
      <c r="E132" s="51"/>
      <c r="F132" s="51"/>
      <c r="G132" s="51"/>
      <c r="H132" s="51"/>
      <c r="I132" s="57"/>
      <c r="J132" s="57"/>
      <c r="K132" s="57"/>
      <c r="L132" s="57"/>
      <c r="M132" s="57"/>
      <c r="N132" s="57"/>
    </row>
    <row r="133" spans="5:14" ht="12.75">
      <c r="E133" s="51"/>
      <c r="F133" s="51"/>
      <c r="G133" s="51"/>
      <c r="H133" s="51"/>
      <c r="I133" s="57"/>
      <c r="J133" s="57"/>
      <c r="K133" s="57"/>
      <c r="L133" s="57"/>
      <c r="M133" s="57"/>
      <c r="N133" s="57"/>
    </row>
    <row r="134" spans="5:14" ht="12.75">
      <c r="E134" s="51"/>
      <c r="F134" s="51"/>
      <c r="G134" s="51"/>
      <c r="H134" s="51"/>
      <c r="I134" s="57"/>
      <c r="J134" s="57"/>
      <c r="K134" s="57"/>
      <c r="L134" s="57"/>
      <c r="M134" s="57"/>
      <c r="N134" s="57"/>
    </row>
    <row r="135" spans="5:14" ht="12.75">
      <c r="E135" s="51"/>
      <c r="F135" s="51"/>
      <c r="G135" s="51"/>
      <c r="H135" s="51"/>
      <c r="I135" s="57"/>
      <c r="J135" s="57"/>
      <c r="K135" s="57"/>
      <c r="L135" s="57"/>
      <c r="M135" s="57"/>
      <c r="N135" s="57"/>
    </row>
    <row r="136" spans="5:14" ht="12.75">
      <c r="E136" s="51"/>
      <c r="F136" s="51"/>
      <c r="G136" s="51"/>
      <c r="H136" s="51"/>
      <c r="I136" s="57"/>
      <c r="J136" s="57"/>
      <c r="K136" s="57"/>
      <c r="L136" s="57"/>
      <c r="M136" s="57"/>
      <c r="N136" s="57"/>
    </row>
    <row r="137" spans="5:14" ht="12.75">
      <c r="E137" s="51"/>
      <c r="F137" s="51"/>
      <c r="G137" s="51"/>
      <c r="H137" s="51"/>
      <c r="I137" s="57"/>
      <c r="J137" s="57"/>
      <c r="K137" s="57"/>
      <c r="L137" s="57"/>
      <c r="M137" s="57"/>
      <c r="N137" s="57"/>
    </row>
    <row r="138" spans="5:14" ht="12.75">
      <c r="E138" s="51"/>
      <c r="F138" s="51"/>
      <c r="G138" s="51"/>
      <c r="H138" s="51"/>
      <c r="I138" s="57"/>
      <c r="J138" s="57"/>
      <c r="K138" s="57"/>
      <c r="L138" s="57"/>
      <c r="M138" s="57"/>
      <c r="N138" s="57"/>
    </row>
    <row r="139" spans="5:14" ht="12.75">
      <c r="E139" s="51"/>
      <c r="F139" s="51"/>
      <c r="G139" s="51"/>
      <c r="H139" s="51"/>
      <c r="I139" s="57"/>
      <c r="J139" s="57"/>
      <c r="K139" s="57"/>
      <c r="L139" s="57"/>
      <c r="M139" s="57"/>
      <c r="N139" s="57"/>
    </row>
    <row r="140" spans="5:14" ht="12.75">
      <c r="E140" s="51"/>
      <c r="F140" s="51"/>
      <c r="G140" s="51"/>
      <c r="H140" s="51"/>
      <c r="I140" s="57"/>
      <c r="J140" s="57"/>
      <c r="K140" s="57"/>
      <c r="L140" s="57"/>
      <c r="M140" s="57"/>
      <c r="N140" s="57"/>
    </row>
    <row r="141" spans="5:14" ht="12.75">
      <c r="E141" s="51"/>
      <c r="F141" s="51"/>
      <c r="G141" s="51"/>
      <c r="H141" s="51"/>
      <c r="I141" s="57"/>
      <c r="J141" s="57"/>
      <c r="K141" s="57"/>
      <c r="L141" s="57"/>
      <c r="M141" s="57"/>
      <c r="N141" s="57"/>
    </row>
    <row r="142" spans="5:14" ht="12.75">
      <c r="E142" s="51"/>
      <c r="F142" s="51"/>
      <c r="G142" s="51"/>
      <c r="H142" s="51"/>
      <c r="I142" s="57"/>
      <c r="J142" s="57"/>
      <c r="K142" s="57"/>
      <c r="L142" s="57"/>
      <c r="M142" s="57"/>
      <c r="N142" s="57"/>
    </row>
    <row r="143" spans="5:14" ht="12.75">
      <c r="E143" s="51"/>
      <c r="F143" s="51"/>
      <c r="G143" s="51"/>
      <c r="H143" s="51"/>
      <c r="I143" s="57"/>
      <c r="J143" s="57"/>
      <c r="K143" s="57"/>
      <c r="L143" s="57"/>
      <c r="M143" s="57"/>
      <c r="N143" s="57"/>
    </row>
    <row r="144" spans="5:14" ht="12.75">
      <c r="E144" s="51"/>
      <c r="F144" s="51"/>
      <c r="G144" s="51"/>
      <c r="H144" s="51"/>
      <c r="I144" s="57"/>
      <c r="J144" s="57"/>
      <c r="K144" s="57"/>
      <c r="L144" s="57"/>
      <c r="M144" s="57"/>
      <c r="N144" s="57"/>
    </row>
    <row r="145" spans="5:14" ht="12.75">
      <c r="E145" s="51"/>
      <c r="F145" s="51"/>
      <c r="G145" s="51"/>
      <c r="H145" s="51"/>
      <c r="I145" s="57"/>
      <c r="J145" s="57"/>
      <c r="K145" s="57"/>
      <c r="L145" s="57"/>
      <c r="M145" s="57"/>
      <c r="N145" s="57"/>
    </row>
    <row r="146" spans="5:14" ht="12.75">
      <c r="E146" s="51"/>
      <c r="F146" s="51"/>
      <c r="G146" s="51"/>
      <c r="H146" s="51"/>
      <c r="I146" s="57"/>
      <c r="J146" s="57"/>
      <c r="K146" s="57"/>
      <c r="L146" s="57"/>
      <c r="M146" s="57"/>
      <c r="N146" s="57"/>
    </row>
    <row r="147" spans="5:14" ht="12.75">
      <c r="E147" s="51"/>
      <c r="F147" s="51"/>
      <c r="G147" s="51"/>
      <c r="H147" s="51"/>
      <c r="I147" s="57"/>
      <c r="J147" s="57"/>
      <c r="K147" s="57"/>
      <c r="L147" s="57"/>
      <c r="M147" s="57"/>
      <c r="N147" s="57"/>
    </row>
    <row r="148" spans="5:14" ht="12.75">
      <c r="E148" s="51"/>
      <c r="F148" s="51"/>
      <c r="G148" s="51"/>
      <c r="H148" s="51"/>
      <c r="I148" s="57"/>
      <c r="J148" s="57"/>
      <c r="K148" s="57"/>
      <c r="L148" s="57"/>
      <c r="M148" s="57"/>
      <c r="N148" s="57"/>
    </row>
    <row r="149" spans="5:14" ht="12.75">
      <c r="E149" s="51"/>
      <c r="F149" s="51"/>
      <c r="G149" s="51"/>
      <c r="H149" s="51"/>
      <c r="I149" s="57"/>
      <c r="J149" s="57"/>
      <c r="K149" s="57"/>
      <c r="L149" s="57"/>
      <c r="M149" s="57"/>
      <c r="N149" s="57"/>
    </row>
    <row r="150" spans="5:14" ht="12.75">
      <c r="E150" s="51"/>
      <c r="F150" s="51"/>
      <c r="G150" s="51"/>
      <c r="H150" s="51"/>
      <c r="I150" s="57"/>
      <c r="J150" s="57"/>
      <c r="K150" s="57"/>
      <c r="L150" s="57"/>
      <c r="M150" s="57"/>
      <c r="N150" s="57"/>
    </row>
    <row r="151" spans="5:14" ht="12.75">
      <c r="E151" s="51"/>
      <c r="F151" s="51"/>
      <c r="G151" s="51"/>
      <c r="H151" s="51"/>
      <c r="I151" s="57"/>
      <c r="J151" s="57"/>
      <c r="K151" s="57"/>
      <c r="L151" s="57"/>
      <c r="M151" s="57"/>
      <c r="N151" s="57"/>
    </row>
    <row r="152" spans="5:14" ht="12.75">
      <c r="E152" s="51"/>
      <c r="F152" s="51"/>
      <c r="G152" s="51"/>
      <c r="H152" s="51"/>
      <c r="I152" s="57"/>
      <c r="J152" s="57"/>
      <c r="K152" s="57"/>
      <c r="L152" s="57"/>
      <c r="M152" s="57"/>
      <c r="N152" s="57"/>
    </row>
    <row r="153" spans="5:14" ht="12.75">
      <c r="E153" s="51"/>
      <c r="F153" s="51"/>
      <c r="G153" s="51"/>
      <c r="H153" s="51"/>
      <c r="I153" s="57"/>
      <c r="J153" s="57"/>
      <c r="K153" s="57"/>
      <c r="L153" s="57"/>
      <c r="M153" s="57"/>
      <c r="N153" s="57"/>
    </row>
    <row r="154" spans="5:14" ht="12.75">
      <c r="E154" s="51"/>
      <c r="F154" s="51"/>
      <c r="G154" s="51"/>
      <c r="H154" s="51"/>
      <c r="I154" s="57"/>
      <c r="J154" s="57"/>
      <c r="K154" s="57"/>
      <c r="L154" s="57"/>
      <c r="M154" s="57"/>
      <c r="N154" s="57"/>
    </row>
    <row r="155" spans="5:14" ht="12.75">
      <c r="E155" s="51"/>
      <c r="F155" s="51"/>
      <c r="G155" s="51"/>
      <c r="H155" s="51"/>
      <c r="I155" s="57"/>
      <c r="J155" s="57"/>
      <c r="K155" s="57"/>
      <c r="L155" s="57"/>
      <c r="M155" s="57"/>
      <c r="N155" s="57"/>
    </row>
    <row r="156" spans="5:14" ht="12.75">
      <c r="E156" s="51"/>
      <c r="F156" s="51"/>
      <c r="G156" s="51"/>
      <c r="H156" s="51"/>
      <c r="I156" s="57"/>
      <c r="J156" s="57"/>
      <c r="K156" s="57"/>
      <c r="L156" s="57"/>
      <c r="M156" s="57"/>
      <c r="N156" s="57"/>
    </row>
    <row r="157" spans="5:14" ht="12.75">
      <c r="E157" s="51"/>
      <c r="F157" s="51"/>
      <c r="G157" s="51"/>
      <c r="H157" s="51"/>
      <c r="I157" s="57"/>
      <c r="J157" s="57"/>
      <c r="K157" s="57"/>
      <c r="L157" s="57"/>
      <c r="M157" s="57"/>
      <c r="N157" s="57"/>
    </row>
    <row r="158" spans="5:14" ht="12.75">
      <c r="E158" s="51"/>
      <c r="F158" s="51"/>
      <c r="G158" s="51"/>
      <c r="H158" s="51"/>
      <c r="I158" s="57"/>
      <c r="J158" s="57"/>
      <c r="K158" s="57"/>
      <c r="L158" s="57"/>
      <c r="M158" s="57"/>
      <c r="N158" s="57"/>
    </row>
    <row r="159" spans="5:14" ht="12.75">
      <c r="E159" s="51"/>
      <c r="F159" s="51"/>
      <c r="G159" s="51"/>
      <c r="H159" s="51"/>
      <c r="I159" s="57"/>
      <c r="J159" s="57"/>
      <c r="K159" s="57"/>
      <c r="L159" s="57"/>
      <c r="M159" s="57"/>
      <c r="N159" s="57"/>
    </row>
    <row r="160" spans="5:14" ht="12.75">
      <c r="E160" s="51"/>
      <c r="F160" s="51"/>
      <c r="G160" s="51"/>
      <c r="H160" s="51"/>
      <c r="I160" s="57"/>
      <c r="J160" s="57"/>
      <c r="K160" s="57"/>
      <c r="L160" s="57"/>
      <c r="M160" s="57"/>
      <c r="N160" s="57"/>
    </row>
    <row r="161" spans="5:14" ht="12.75">
      <c r="E161" s="51"/>
      <c r="F161" s="51"/>
      <c r="G161" s="51"/>
      <c r="H161" s="51"/>
      <c r="I161" s="57"/>
      <c r="J161" s="57"/>
      <c r="K161" s="57"/>
      <c r="L161" s="57"/>
      <c r="M161" s="57"/>
      <c r="N161" s="57"/>
    </row>
    <row r="162" spans="5:14" ht="12.75">
      <c r="E162" s="51"/>
      <c r="F162" s="51"/>
      <c r="G162" s="51"/>
      <c r="H162" s="51"/>
      <c r="I162" s="57"/>
      <c r="J162" s="57"/>
      <c r="K162" s="57"/>
      <c r="L162" s="57"/>
      <c r="M162" s="57"/>
      <c r="N162" s="57"/>
    </row>
    <row r="163" spans="5:14" ht="12.75">
      <c r="E163" s="51"/>
      <c r="F163" s="51"/>
      <c r="G163" s="51"/>
      <c r="H163" s="51"/>
      <c r="I163" s="57"/>
      <c r="J163" s="57"/>
      <c r="K163" s="57"/>
      <c r="L163" s="57"/>
      <c r="M163" s="57"/>
      <c r="N163" s="57"/>
    </row>
    <row r="164" spans="5:14" ht="12.75">
      <c r="E164" s="51"/>
      <c r="F164" s="51"/>
      <c r="G164" s="51"/>
      <c r="H164" s="51"/>
      <c r="I164" s="57"/>
      <c r="J164" s="57"/>
      <c r="K164" s="57"/>
      <c r="L164" s="57"/>
      <c r="M164" s="57"/>
      <c r="N164" s="57"/>
    </row>
    <row r="165" spans="5:14" ht="12.75">
      <c r="E165" s="51"/>
      <c r="F165" s="51"/>
      <c r="G165" s="51"/>
      <c r="H165" s="51"/>
      <c r="I165" s="57"/>
      <c r="J165" s="57"/>
      <c r="K165" s="57"/>
      <c r="L165" s="57"/>
      <c r="M165" s="57"/>
      <c r="N165" s="57"/>
    </row>
    <row r="166" spans="5:14" ht="12.75">
      <c r="E166" s="51"/>
      <c r="F166" s="51"/>
      <c r="G166" s="51"/>
      <c r="H166" s="51"/>
      <c r="I166" s="57"/>
      <c r="J166" s="57"/>
      <c r="K166" s="57"/>
      <c r="L166" s="57"/>
      <c r="M166" s="57"/>
      <c r="N166" s="57"/>
    </row>
    <row r="167" spans="5:14" ht="12.75">
      <c r="E167" s="51"/>
      <c r="F167" s="51"/>
      <c r="G167" s="51"/>
      <c r="H167" s="51"/>
      <c r="I167" s="57"/>
      <c r="J167" s="57"/>
      <c r="K167" s="57"/>
      <c r="L167" s="57"/>
      <c r="M167" s="57"/>
      <c r="N167" s="57"/>
    </row>
    <row r="168" spans="5:14" ht="12.75">
      <c r="E168" s="51"/>
      <c r="F168" s="51"/>
      <c r="G168" s="51"/>
      <c r="H168" s="51"/>
      <c r="I168" s="57"/>
      <c r="J168" s="57"/>
      <c r="K168" s="57"/>
      <c r="L168" s="57"/>
      <c r="M168" s="57"/>
      <c r="N168" s="57"/>
    </row>
    <row r="169" spans="5:14" ht="12.75">
      <c r="E169" s="51"/>
      <c r="F169" s="51"/>
      <c r="G169" s="51"/>
      <c r="H169" s="51"/>
      <c r="I169" s="57"/>
      <c r="J169" s="57"/>
      <c r="K169" s="57"/>
      <c r="L169" s="57"/>
      <c r="M169" s="57"/>
      <c r="N169" s="57"/>
    </row>
    <row r="170" spans="5:14" ht="12.75">
      <c r="E170" s="51"/>
      <c r="F170" s="51"/>
      <c r="G170" s="51"/>
      <c r="H170" s="51"/>
      <c r="I170" s="57"/>
      <c r="J170" s="57"/>
      <c r="K170" s="57"/>
      <c r="L170" s="57"/>
      <c r="M170" s="57"/>
      <c r="N170" s="57"/>
    </row>
    <row r="171" spans="5:14" ht="12.75">
      <c r="E171" s="51"/>
      <c r="F171" s="51"/>
      <c r="G171" s="51"/>
      <c r="H171" s="51"/>
      <c r="I171" s="57"/>
      <c r="J171" s="57"/>
      <c r="K171" s="57"/>
      <c r="L171" s="57"/>
      <c r="M171" s="57"/>
      <c r="N171" s="57"/>
    </row>
    <row r="172" spans="5:14" ht="12.75">
      <c r="E172" s="51"/>
      <c r="F172" s="51"/>
      <c r="G172" s="51"/>
      <c r="H172" s="51"/>
      <c r="I172" s="57"/>
      <c r="J172" s="57"/>
      <c r="K172" s="57"/>
      <c r="L172" s="57"/>
      <c r="M172" s="57"/>
      <c r="N172" s="57"/>
    </row>
    <row r="173" spans="5:14" ht="12.75">
      <c r="E173" s="51"/>
      <c r="F173" s="51"/>
      <c r="G173" s="51"/>
      <c r="H173" s="51"/>
      <c r="I173" s="57"/>
      <c r="J173" s="57"/>
      <c r="K173" s="57"/>
      <c r="L173" s="57"/>
      <c r="M173" s="57"/>
      <c r="N173" s="57"/>
    </row>
    <row r="174" spans="5:14" ht="12.75">
      <c r="E174" s="51"/>
      <c r="F174" s="51"/>
      <c r="G174" s="51"/>
      <c r="H174" s="51"/>
      <c r="I174" s="57"/>
      <c r="J174" s="57"/>
      <c r="K174" s="57"/>
      <c r="L174" s="57"/>
      <c r="M174" s="57"/>
      <c r="N174" s="57"/>
    </row>
    <row r="175" spans="5:14" ht="12.75">
      <c r="E175" s="51"/>
      <c r="F175" s="51"/>
      <c r="G175" s="51"/>
      <c r="H175" s="51"/>
      <c r="I175" s="57"/>
      <c r="J175" s="57"/>
      <c r="K175" s="57"/>
      <c r="L175" s="57"/>
      <c r="M175" s="57"/>
      <c r="N175" s="57"/>
    </row>
    <row r="176" spans="5:14" ht="12.75">
      <c r="E176" s="51"/>
      <c r="F176" s="51"/>
      <c r="G176" s="51"/>
      <c r="H176" s="51"/>
      <c r="I176" s="57"/>
      <c r="J176" s="57"/>
      <c r="K176" s="57"/>
      <c r="L176" s="57"/>
      <c r="M176" s="57"/>
      <c r="N176" s="57"/>
    </row>
    <row r="177" spans="5:14" ht="12.75">
      <c r="E177" s="51"/>
      <c r="F177" s="51"/>
      <c r="G177" s="51"/>
      <c r="H177" s="51"/>
      <c r="I177" s="57"/>
      <c r="J177" s="57"/>
      <c r="K177" s="57"/>
      <c r="L177" s="57"/>
      <c r="M177" s="57"/>
      <c r="N177" s="57"/>
    </row>
    <row r="178" spans="5:14" ht="12.75">
      <c r="E178" s="51"/>
      <c r="F178" s="51"/>
      <c r="G178" s="51"/>
      <c r="H178" s="51"/>
      <c r="I178" s="57"/>
      <c r="J178" s="57"/>
      <c r="K178" s="57"/>
      <c r="L178" s="57"/>
      <c r="M178" s="57"/>
      <c r="N178" s="57"/>
    </row>
    <row r="179" spans="5:14" ht="12.75">
      <c r="E179" s="51"/>
      <c r="F179" s="51"/>
      <c r="G179" s="51"/>
      <c r="H179" s="51"/>
      <c r="I179" s="57"/>
      <c r="J179" s="57"/>
      <c r="K179" s="57"/>
      <c r="L179" s="57"/>
      <c r="M179" s="57"/>
      <c r="N179" s="57"/>
    </row>
    <row r="180" spans="5:14" ht="12.75">
      <c r="E180" s="51"/>
      <c r="F180" s="51"/>
      <c r="G180" s="51"/>
      <c r="H180" s="51"/>
      <c r="I180" s="57"/>
      <c r="J180" s="57"/>
      <c r="K180" s="57"/>
      <c r="L180" s="57"/>
      <c r="M180" s="57"/>
      <c r="N180" s="57"/>
    </row>
    <row r="181" spans="5:14" ht="12.75">
      <c r="E181" s="51"/>
      <c r="F181" s="51"/>
      <c r="G181" s="51"/>
      <c r="H181" s="51"/>
      <c r="I181" s="57"/>
      <c r="J181" s="57"/>
      <c r="K181" s="57"/>
      <c r="L181" s="57"/>
      <c r="M181" s="57"/>
      <c r="N181" s="57"/>
    </row>
    <row r="182" spans="5:14" ht="12.75">
      <c r="E182" s="51"/>
      <c r="F182" s="51"/>
      <c r="G182" s="51"/>
      <c r="H182" s="51"/>
      <c r="I182" s="57"/>
      <c r="J182" s="57"/>
      <c r="K182" s="57"/>
      <c r="L182" s="57"/>
      <c r="M182" s="57"/>
      <c r="N182" s="57"/>
    </row>
    <row r="183" spans="5:14" ht="12.75">
      <c r="E183" s="51"/>
      <c r="F183" s="51"/>
      <c r="G183" s="51"/>
      <c r="H183" s="51"/>
      <c r="I183" s="57"/>
      <c r="J183" s="57"/>
      <c r="K183" s="57"/>
      <c r="L183" s="57"/>
      <c r="M183" s="57"/>
      <c r="N183" s="57"/>
    </row>
    <row r="184" spans="5:14" ht="12.75">
      <c r="E184" s="51"/>
      <c r="F184" s="51"/>
      <c r="G184" s="51"/>
      <c r="H184" s="51"/>
      <c r="I184" s="57"/>
      <c r="J184" s="57"/>
      <c r="K184" s="57"/>
      <c r="L184" s="57"/>
      <c r="M184" s="57"/>
      <c r="N184" s="57"/>
    </row>
  </sheetData>
  <sheetProtection/>
  <mergeCells count="1">
    <mergeCell ref="D7:D9"/>
  </mergeCells>
  <printOptions horizontalCentered="1"/>
  <pageMargins left="0.3937007874015748" right="0.3937007874015748" top="0.78" bottom="0.64" header="0.3937007874015748" footer="0.32"/>
  <pageSetup fitToHeight="1" fitToWidth="1" horizontalDpi="600" verticalDpi="600" orientation="portrait" paperSize="9" r:id="rId1"/>
  <headerFooter alignWithMargins="0">
    <oddHeader xml:space="preserve">&amp;C&amp;"Arial,Gras"Evolution des FPN moyens du Groupe </oddHeader>
    <oddFooter>&amp;R&amp;P/&amp;N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U32"/>
  <sheetViews>
    <sheetView showGridLines="0" zoomScale="130" zoomScaleNormal="130" zoomScalePageLayoutView="0" workbookViewId="0" topLeftCell="C8">
      <selection activeCell="E237" sqref="E237"/>
    </sheetView>
  </sheetViews>
  <sheetFormatPr defaultColWidth="12" defaultRowHeight="12" outlineLevelRow="1" outlineLevelCol="1"/>
  <cols>
    <col min="1" max="1" width="58.66015625" style="1" hidden="1" customWidth="1" outlineLevel="1"/>
    <col min="2" max="2" width="6" style="1" hidden="1" customWidth="1" outlineLevel="1"/>
    <col min="3" max="3" width="12" style="1" customWidth="1" collapsed="1"/>
    <col min="4" max="4" width="40.66015625" style="1" customWidth="1"/>
    <col min="5" max="9" width="11.33203125" style="1" customWidth="1"/>
    <col min="10" max="14" width="11.33203125" style="1" hidden="1" customWidth="1" outlineLevel="1"/>
    <col min="15" max="15" width="12" style="0" customWidth="1" collapsed="1"/>
    <col min="22" max="16384" width="12" style="1" customWidth="1"/>
  </cols>
  <sheetData>
    <row r="1" ht="12" hidden="1" outlineLevel="1">
      <c r="A1" s="22" t="s">
        <v>9</v>
      </c>
    </row>
    <row r="2" ht="12" hidden="1" outlineLevel="1">
      <c r="A2" s="22" t="s">
        <v>222</v>
      </c>
    </row>
    <row r="3" ht="12" hidden="1" outlineLevel="1">
      <c r="A3" s="22" t="s">
        <v>11</v>
      </c>
    </row>
    <row r="4" ht="12" hidden="1" outlineLevel="1">
      <c r="A4" s="23" t="s">
        <v>12</v>
      </c>
    </row>
    <row r="5" spans="1:14" ht="12" hidden="1" outlineLevel="1">
      <c r="A5" s="23"/>
      <c r="E5" s="27" t="str">
        <f>paramètres!$D$8</f>
        <v>Année</v>
      </c>
      <c r="F5" s="27" t="s">
        <v>90</v>
      </c>
      <c r="G5" s="27" t="s">
        <v>13</v>
      </c>
      <c r="H5" s="27" t="s">
        <v>186</v>
      </c>
      <c r="I5" s="27" t="s">
        <v>187</v>
      </c>
      <c r="J5" s="27" t="str">
        <f>paramètres!$D$8</f>
        <v>Année</v>
      </c>
      <c r="K5" s="27" t="s">
        <v>90</v>
      </c>
      <c r="L5" s="27" t="s">
        <v>13</v>
      </c>
      <c r="M5" s="27" t="s">
        <v>186</v>
      </c>
      <c r="N5" s="27" t="s">
        <v>187</v>
      </c>
    </row>
    <row r="6" spans="5:14" ht="33.75" hidden="1" outlineLevel="1">
      <c r="E6" s="27" t="s">
        <v>16</v>
      </c>
      <c r="F6" s="27" t="s">
        <v>15</v>
      </c>
      <c r="G6" s="27" t="s">
        <v>15</v>
      </c>
      <c r="H6" s="27" t="s">
        <v>15</v>
      </c>
      <c r="I6" s="27" t="s">
        <v>15</v>
      </c>
      <c r="J6" s="27" t="s">
        <v>16</v>
      </c>
      <c r="K6" s="27" t="s">
        <v>15</v>
      </c>
      <c r="L6" s="27" t="s">
        <v>15</v>
      </c>
      <c r="M6" s="27" t="s">
        <v>15</v>
      </c>
      <c r="N6" s="27" t="s">
        <v>15</v>
      </c>
    </row>
    <row r="7" spans="1:14" ht="67.5" hidden="1" outlineLevel="1">
      <c r="A7" s="27"/>
      <c r="E7" s="27" t="str">
        <f>paramètres!$C$2</f>
        <v>Réalisé de gestion N-1 - Version Communication Financière</v>
      </c>
      <c r="F7" s="27" t="str">
        <f>paramètres!$C$2</f>
        <v>Réalisé de gestion N-1 - Version Communication Financière</v>
      </c>
      <c r="G7" s="27" t="str">
        <f>paramètres!$B$2</f>
        <v>Réalisé de gestion N-1 - Version Communication Financière</v>
      </c>
      <c r="H7" s="27" t="str">
        <f>paramètres!$B$2</f>
        <v>Réalisé de gestion N-1 - Version Communication Financière</v>
      </c>
      <c r="I7" s="27" t="str">
        <f>paramètres!$B$2</f>
        <v>Réalisé de gestion N-1 - Version Communication Financière</v>
      </c>
      <c r="J7" s="27" t="str">
        <f>paramètres!$A$2</f>
        <v>Réalisé de gestion N-1 - Version Communication Financière</v>
      </c>
      <c r="K7" s="27" t="str">
        <f>paramètres!$A$2</f>
        <v>Réalisé de gestion N-1 - Version Communication Financière</v>
      </c>
      <c r="L7" s="27" t="str">
        <f>paramètres!$A$2</f>
        <v>Réalisé de gestion N-1 - Version Communication Financière</v>
      </c>
      <c r="M7" s="27" t="str">
        <f>paramètres!$A$2</f>
        <v>Réalisé de gestion N-1 - Version Communication Financière</v>
      </c>
      <c r="N7" s="27" t="str">
        <f>paramètres!$A$2</f>
        <v>Réalisé de gestion N-1 - Version Communication Financière</v>
      </c>
    </row>
    <row r="8" spans="1:4" ht="12" collapsed="1">
      <c r="A8" s="27"/>
      <c r="D8" s="187"/>
    </row>
    <row r="9" spans="1:15" ht="13.5">
      <c r="A9" s="27"/>
      <c r="D9" s="25" t="s">
        <v>91</v>
      </c>
      <c r="E9" s="103">
        <f>2013</f>
        <v>2013</v>
      </c>
      <c r="F9" s="103" t="s">
        <v>188</v>
      </c>
      <c r="G9" s="103" t="s">
        <v>189</v>
      </c>
      <c r="H9" s="103" t="s">
        <v>190</v>
      </c>
      <c r="I9" s="103" t="s">
        <v>191</v>
      </c>
      <c r="J9" s="103">
        <f>2012</f>
        <v>2012</v>
      </c>
      <c r="K9" s="103" t="s">
        <v>115</v>
      </c>
      <c r="L9" s="103" t="s">
        <v>116</v>
      </c>
      <c r="M9" s="103" t="s">
        <v>117</v>
      </c>
      <c r="N9" s="103" t="s">
        <v>118</v>
      </c>
      <c r="O9" s="194" t="s">
        <v>229</v>
      </c>
    </row>
    <row r="10" spans="4:14" ht="14.25" customHeight="1">
      <c r="D10" s="104" t="s">
        <v>92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</row>
    <row r="11" spans="1:15" ht="13.5">
      <c r="A11" s="22" t="s">
        <v>17</v>
      </c>
      <c r="D11" s="105" t="s">
        <v>43</v>
      </c>
      <c r="E11" s="101">
        <f aca="true" t="shared" si="0" ref="E11:E22">F11+G11+H11+I11</f>
        <v>38409000</v>
      </c>
      <c r="F11" s="101">
        <f>9469000</f>
        <v>9469000</v>
      </c>
      <c r="G11" s="101">
        <f>9179000</f>
        <v>9179000</v>
      </c>
      <c r="H11" s="101">
        <f>9789000</f>
        <v>9789000</v>
      </c>
      <c r="I11" s="101">
        <f>9972000</f>
        <v>9972000</v>
      </c>
      <c r="J11" s="97">
        <v>38822000</v>
      </c>
      <c r="K11" s="97">
        <v>9563000</v>
      </c>
      <c r="L11" s="97">
        <v>9287000</v>
      </c>
      <c r="M11" s="97">
        <v>9917000</v>
      </c>
      <c r="N11" s="97">
        <v>10055000</v>
      </c>
      <c r="O11" s="193">
        <f>'Histo-Groupe'!B4-'Histo-Groupe pro forma calcul'!E11</f>
        <v>-1123000</v>
      </c>
    </row>
    <row r="12" spans="1:15" ht="13.5">
      <c r="A12" s="22" t="s">
        <v>18</v>
      </c>
      <c r="D12" s="106" t="s">
        <v>19</v>
      </c>
      <c r="E12" s="102">
        <f t="shared" si="0"/>
        <v>-25968000</v>
      </c>
      <c r="F12" s="102">
        <f>-6864000</f>
        <v>-6864000</v>
      </c>
      <c r="G12" s="102">
        <f>-6383000</f>
        <v>-6383000</v>
      </c>
      <c r="H12" s="102">
        <f>-6251000</f>
        <v>-6251000</v>
      </c>
      <c r="I12" s="102">
        <f>-6470000</f>
        <v>-6470000</v>
      </c>
      <c r="J12" s="98">
        <v>-26138000</v>
      </c>
      <c r="K12" s="98">
        <v>-6907000</v>
      </c>
      <c r="L12" s="98">
        <v>-6426000</v>
      </c>
      <c r="M12" s="98">
        <v>-6291000</v>
      </c>
      <c r="N12" s="98">
        <v>-6514000</v>
      </c>
      <c r="O12" s="193">
        <f>'Histo-Groupe'!B5-'Histo-Groupe pro forma calcul'!E12</f>
        <v>651000</v>
      </c>
    </row>
    <row r="13" spans="1:15" ht="13.5">
      <c r="A13" s="22" t="s">
        <v>20</v>
      </c>
      <c r="D13" s="105" t="s">
        <v>46</v>
      </c>
      <c r="E13" s="101">
        <f t="shared" si="0"/>
        <v>12441000</v>
      </c>
      <c r="F13" s="101">
        <f>F11+F12</f>
        <v>2605000</v>
      </c>
      <c r="G13" s="101">
        <f>G11+G12</f>
        <v>2796000</v>
      </c>
      <c r="H13" s="101">
        <f>H11+H12</f>
        <v>3538000</v>
      </c>
      <c r="I13" s="101">
        <f>I11+I12</f>
        <v>3502000</v>
      </c>
      <c r="J13" s="97">
        <v>12684000</v>
      </c>
      <c r="K13" s="97">
        <v>2656000</v>
      </c>
      <c r="L13" s="97">
        <v>2861000</v>
      </c>
      <c r="M13" s="97">
        <v>3626000</v>
      </c>
      <c r="N13" s="97">
        <v>3541000</v>
      </c>
      <c r="O13" s="193">
        <f>'Histo-Groupe'!B6-'Histo-Groupe pro forma calcul'!E13</f>
        <v>-472000</v>
      </c>
    </row>
    <row r="14" spans="1:15" ht="13.5">
      <c r="A14" s="22" t="s">
        <v>0</v>
      </c>
      <c r="D14" s="106" t="s">
        <v>21</v>
      </c>
      <c r="E14" s="102">
        <f t="shared" si="0"/>
        <v>-3801000</v>
      </c>
      <c r="F14" s="102">
        <f>-1016000</f>
        <v>-1016000</v>
      </c>
      <c r="G14" s="102">
        <f>-830000</f>
        <v>-830000</v>
      </c>
      <c r="H14" s="102">
        <f>-1044000</f>
        <v>-1044000</v>
      </c>
      <c r="I14" s="102">
        <f>-911000</f>
        <v>-911000</v>
      </c>
      <c r="J14" s="98">
        <v>-4852000</v>
      </c>
      <c r="K14" s="98">
        <v>-1873000</v>
      </c>
      <c r="L14" s="98">
        <v>-892000</v>
      </c>
      <c r="M14" s="98">
        <v>-1109000</v>
      </c>
      <c r="N14" s="98">
        <v>-978000</v>
      </c>
      <c r="O14" s="193">
        <f>'Histo-Groupe'!B7-'Histo-Groupe pro forma calcul'!E14</f>
        <v>158000</v>
      </c>
    </row>
    <row r="15" spans="1:15" ht="24" customHeight="1">
      <c r="A15" s="22" t="s">
        <v>223</v>
      </c>
      <c r="D15" s="182" t="s">
        <v>202</v>
      </c>
      <c r="E15" s="184">
        <f t="shared" si="0"/>
        <v>-798000</v>
      </c>
      <c r="F15" s="184">
        <f>-798000</f>
        <v>-798000</v>
      </c>
      <c r="G15" s="184">
        <v>0</v>
      </c>
      <c r="H15" s="184">
        <v>0</v>
      </c>
      <c r="I15" s="184">
        <v>0</v>
      </c>
      <c r="J15" s="102" t="s">
        <v>192</v>
      </c>
      <c r="K15" s="102" t="s">
        <v>192</v>
      </c>
      <c r="L15" s="102" t="s">
        <v>192</v>
      </c>
      <c r="M15" s="102" t="s">
        <v>192</v>
      </c>
      <c r="N15" s="102" t="s">
        <v>192</v>
      </c>
      <c r="O15" s="193">
        <f>'Histo-Groupe'!B8-'Histo-Groupe pro forma calcul'!E15</f>
        <v>0</v>
      </c>
    </row>
    <row r="16" spans="1:15" ht="13.5">
      <c r="A16" s="22" t="s">
        <v>22</v>
      </c>
      <c r="D16" s="105" t="s">
        <v>23</v>
      </c>
      <c r="E16" s="124">
        <f t="shared" si="0"/>
        <v>7842000</v>
      </c>
      <c r="F16" s="124">
        <f>F13+F14+F15</f>
        <v>791000</v>
      </c>
      <c r="G16" s="124">
        <f>G13+G14+G15</f>
        <v>1966000</v>
      </c>
      <c r="H16" s="124">
        <f>H13+H14+H15</f>
        <v>2494000</v>
      </c>
      <c r="I16" s="124">
        <f>I13+I14+I15</f>
        <v>2591000</v>
      </c>
      <c r="J16" s="109">
        <v>7832000</v>
      </c>
      <c r="K16" s="109">
        <v>783000</v>
      </c>
      <c r="L16" s="109">
        <v>1969000</v>
      </c>
      <c r="M16" s="109">
        <v>2517000</v>
      </c>
      <c r="N16" s="109">
        <v>2563000</v>
      </c>
      <c r="O16" s="193">
        <f>'Histo-Groupe'!B9-'Histo-Groupe pro forma calcul'!E16</f>
        <v>-314000</v>
      </c>
    </row>
    <row r="17" spans="1:15" s="20" customFormat="1" ht="27" customHeight="1">
      <c r="A17" s="22" t="s">
        <v>24</v>
      </c>
      <c r="D17" s="129" t="s">
        <v>8</v>
      </c>
      <c r="E17" s="134">
        <f t="shared" si="0"/>
        <v>361000</v>
      </c>
      <c r="F17" s="134">
        <f>78000</f>
        <v>78000</v>
      </c>
      <c r="G17" s="134">
        <f>141000</f>
        <v>141000</v>
      </c>
      <c r="H17" s="134">
        <f>107000</f>
        <v>107000</v>
      </c>
      <c r="I17" s="134">
        <f>35000</f>
        <v>35000</v>
      </c>
      <c r="J17" s="130">
        <v>323000</v>
      </c>
      <c r="K17" s="130">
        <v>91000</v>
      </c>
      <c r="L17" s="130">
        <v>126000</v>
      </c>
      <c r="M17" s="130">
        <v>71000</v>
      </c>
      <c r="N17" s="130">
        <v>35000</v>
      </c>
      <c r="O17" s="193">
        <f>'Histo-Groupe'!B10-'Histo-Groupe pro forma calcul'!E17</f>
        <v>176000</v>
      </c>
    </row>
    <row r="18" spans="1:15" ht="13.5">
      <c r="A18" s="22" t="s">
        <v>25</v>
      </c>
      <c r="D18" s="107" t="s">
        <v>93</v>
      </c>
      <c r="E18" s="125">
        <f t="shared" si="0"/>
        <v>36000</v>
      </c>
      <c r="F18" s="125">
        <f>143000-251000</f>
        <v>-108000</v>
      </c>
      <c r="G18" s="125">
        <f>13000</f>
        <v>13000</v>
      </c>
      <c r="H18" s="125">
        <f>112000</f>
        <v>112000</v>
      </c>
      <c r="I18" s="125">
        <f>19000</f>
        <v>19000</v>
      </c>
      <c r="J18" s="110">
        <v>34000</v>
      </c>
      <c r="K18" s="110">
        <v>-108000</v>
      </c>
      <c r="L18" s="110">
        <v>13000</v>
      </c>
      <c r="M18" s="110">
        <v>112000</v>
      </c>
      <c r="N18" s="110">
        <v>17000</v>
      </c>
      <c r="O18" s="193">
        <f>'Histo-Groupe'!B11-'Histo-Groupe pro forma calcul'!E18</f>
        <v>0</v>
      </c>
    </row>
    <row r="19" spans="1:15" ht="13.5">
      <c r="A19" s="22" t="s">
        <v>28</v>
      </c>
      <c r="D19" s="108" t="s">
        <v>29</v>
      </c>
      <c r="E19" s="126">
        <f t="shared" si="0"/>
        <v>8239000</v>
      </c>
      <c r="F19" s="126">
        <f>F16+F17+F18</f>
        <v>761000</v>
      </c>
      <c r="G19" s="126">
        <f>G16+G17+G18</f>
        <v>2120000</v>
      </c>
      <c r="H19" s="126">
        <f>H16+H17+H18</f>
        <v>2713000</v>
      </c>
      <c r="I19" s="126">
        <f>I16+I17+I18</f>
        <v>2645000</v>
      </c>
      <c r="J19" s="111">
        <v>8189000</v>
      </c>
      <c r="K19" s="111">
        <v>766000</v>
      </c>
      <c r="L19" s="111">
        <v>2108000</v>
      </c>
      <c r="M19" s="111">
        <v>2700000</v>
      </c>
      <c r="N19" s="111">
        <v>2615000</v>
      </c>
      <c r="O19" s="193">
        <f>'Histo-Groupe'!B12-'Histo-Groupe pro forma calcul'!E19</f>
        <v>-138000</v>
      </c>
    </row>
    <row r="20" spans="1:15" ht="13.5">
      <c r="A20" s="22" t="s">
        <v>30</v>
      </c>
      <c r="D20" s="107" t="s">
        <v>31</v>
      </c>
      <c r="E20" s="173">
        <f t="shared" si="0"/>
        <v>-2742000</v>
      </c>
      <c r="F20" s="173">
        <f>-550000</f>
        <v>-550000</v>
      </c>
      <c r="G20" s="170">
        <f>-607000</f>
        <v>-607000</v>
      </c>
      <c r="H20" s="170">
        <f>-757000</f>
        <v>-757000</v>
      </c>
      <c r="I20" s="127">
        <f>-828000</f>
        <v>-828000</v>
      </c>
      <c r="J20" s="112">
        <v>-2750000</v>
      </c>
      <c r="K20" s="112">
        <v>-549000</v>
      </c>
      <c r="L20" s="112">
        <v>-609000</v>
      </c>
      <c r="M20" s="112">
        <v>-771000</v>
      </c>
      <c r="N20" s="112">
        <v>-821000</v>
      </c>
      <c r="O20" s="193">
        <f>'Histo-Groupe'!B13-'Histo-Groupe pro forma calcul'!E20</f>
        <v>62000</v>
      </c>
    </row>
    <row r="21" spans="1:15" ht="13.5">
      <c r="A21" s="22"/>
      <c r="D21" s="107" t="s">
        <v>33</v>
      </c>
      <c r="E21" s="160">
        <f t="shared" si="0"/>
        <v>-679000</v>
      </c>
      <c r="F21" s="160">
        <f>-101000</f>
        <v>-101000</v>
      </c>
      <c r="G21" s="160">
        <f>-155000</f>
        <v>-155000</v>
      </c>
      <c r="H21" s="160">
        <f>-191000</f>
        <v>-191000</v>
      </c>
      <c r="I21" s="112">
        <f>-232000</f>
        <v>-232000</v>
      </c>
      <c r="J21" s="112">
        <f>-J30</f>
        <v>-607000</v>
      </c>
      <c r="K21" s="112">
        <f>-K30</f>
        <v>-90000</v>
      </c>
      <c r="L21" s="112">
        <f>-L30</f>
        <v>-141000</v>
      </c>
      <c r="M21" s="112">
        <f>-M30</f>
        <v>-166000</v>
      </c>
      <c r="N21" s="112">
        <f>-N30</f>
        <v>-210000</v>
      </c>
      <c r="O21" s="193">
        <f>'Histo-Groupe'!B14-'Histo-Groupe pro forma calcul'!E21</f>
        <v>76000</v>
      </c>
    </row>
    <row r="22" spans="1:15" ht="13.5">
      <c r="A22" s="22" t="s">
        <v>34</v>
      </c>
      <c r="D22" s="108" t="s">
        <v>35</v>
      </c>
      <c r="E22" s="126">
        <f t="shared" si="0"/>
        <v>4818000</v>
      </c>
      <c r="F22" s="126">
        <f>F19+F20+F21</f>
        <v>110000</v>
      </c>
      <c r="G22" s="126">
        <f>G19+G20+G21</f>
        <v>1358000</v>
      </c>
      <c r="H22" s="126">
        <f>H19+H20+H21</f>
        <v>1765000</v>
      </c>
      <c r="I22" s="126">
        <f>I19+I20+I21</f>
        <v>1585000</v>
      </c>
      <c r="J22" s="111">
        <v>4832000</v>
      </c>
      <c r="K22" s="111">
        <v>127000</v>
      </c>
      <c r="L22" s="111">
        <v>1358000</v>
      </c>
      <c r="M22" s="111">
        <v>1763000</v>
      </c>
      <c r="N22" s="111">
        <v>1584000</v>
      </c>
      <c r="O22" s="193">
        <f>'Histo-Groupe'!B15-'Histo-Groupe pro forma calcul'!E22</f>
        <v>0</v>
      </c>
    </row>
    <row r="23" spans="1:15" s="4" customFormat="1" ht="6" customHeight="1" thickBot="1">
      <c r="A23" s="22"/>
      <c r="D23" s="161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93"/>
    </row>
    <row r="24" spans="1:14" ht="14.25" thickBot="1">
      <c r="A24" s="24" t="s">
        <v>36</v>
      </c>
      <c r="D24" s="163" t="s">
        <v>37</v>
      </c>
      <c r="E24" s="164">
        <f>-E12/E11</f>
        <v>0.6760915410450675</v>
      </c>
      <c r="F24" s="164">
        <f>-F12/F11</f>
        <v>0.7248917520329496</v>
      </c>
      <c r="G24" s="164">
        <f>-G12/G11</f>
        <v>0.6953916548643643</v>
      </c>
      <c r="H24" s="164">
        <f>-H12/H11</f>
        <v>0.6385739094902442</v>
      </c>
      <c r="I24" s="164">
        <f>-I12/I11</f>
        <v>0.6488166867228239</v>
      </c>
      <c r="J24" s="165">
        <v>0.6732780382257483</v>
      </c>
      <c r="K24" s="165">
        <v>0.7222628882149953</v>
      </c>
      <c r="L24" s="165">
        <v>0.6919349628512975</v>
      </c>
      <c r="M24" s="165">
        <v>0.6343652314207926</v>
      </c>
      <c r="N24" s="165">
        <v>0.6478368970661362</v>
      </c>
    </row>
    <row r="25" ht="12">
      <c r="A25" s="24"/>
    </row>
    <row r="30" spans="1:14" ht="13.5" hidden="1" outlineLevel="1">
      <c r="A30" s="22" t="s">
        <v>32</v>
      </c>
      <c r="D30" s="14"/>
      <c r="E30" s="172">
        <v>679000</v>
      </c>
      <c r="F30" s="172">
        <v>101000.00000000006</v>
      </c>
      <c r="G30" s="171">
        <v>155000.00000000006</v>
      </c>
      <c r="H30" s="171">
        <v>190999.9999999999</v>
      </c>
      <c r="I30" s="127">
        <v>232000.00000000003</v>
      </c>
      <c r="J30" s="112">
        <v>607000</v>
      </c>
      <c r="K30" s="112">
        <v>90000</v>
      </c>
      <c r="L30" s="112">
        <v>141000</v>
      </c>
      <c r="M30" s="112">
        <v>166000</v>
      </c>
      <c r="N30" s="112">
        <v>210000</v>
      </c>
    </row>
    <row r="31" ht="12" collapsed="1"/>
    <row r="32" spans="4:21" s="174" customFormat="1" ht="9">
      <c r="D32" s="178" t="s">
        <v>201</v>
      </c>
      <c r="E32" s="175">
        <f aca="true" t="shared" si="1" ref="E32:N32">E16-E15-E14-E13</f>
        <v>0</v>
      </c>
      <c r="F32" s="175">
        <f t="shared" si="1"/>
        <v>0</v>
      </c>
      <c r="G32" s="175">
        <f t="shared" si="1"/>
        <v>0</v>
      </c>
      <c r="H32" s="175">
        <f t="shared" si="1"/>
        <v>0</v>
      </c>
      <c r="I32" s="175">
        <f t="shared" si="1"/>
        <v>0</v>
      </c>
      <c r="J32" s="175">
        <f t="shared" si="1"/>
        <v>0</v>
      </c>
      <c r="K32" s="175">
        <f t="shared" si="1"/>
        <v>0</v>
      </c>
      <c r="L32" s="175">
        <f t="shared" si="1"/>
        <v>0</v>
      </c>
      <c r="M32" s="175">
        <f t="shared" si="1"/>
        <v>0</v>
      </c>
      <c r="N32" s="175">
        <f t="shared" si="1"/>
        <v>0</v>
      </c>
      <c r="O32" s="176"/>
      <c r="P32" s="176"/>
      <c r="Q32" s="176"/>
      <c r="R32" s="176"/>
      <c r="S32" s="176"/>
      <c r="T32" s="176"/>
      <c r="U32" s="176"/>
    </row>
  </sheetData>
  <sheetProtection/>
  <printOptions horizontalCentered="1"/>
  <pageMargins left="0.1968503937007874" right="0.1968503937007874" top="0.984251968503937" bottom="0.984251968503937" header="0.5118110236220472" footer="0.5118110236220472"/>
  <pageSetup fitToHeight="15" fitToWidth="1" horizontalDpi="600" verticalDpi="600" orientation="portrait" paperSize="9" r:id="rId1"/>
  <headerFooter alignWithMargins="0">
    <oddHeader>&amp;C&amp;"Arial,Gras"&amp;A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361"/>
  <sheetViews>
    <sheetView showGridLines="0" zoomScaleSheetLayoutView="100" zoomScalePageLayoutView="0" workbookViewId="0" topLeftCell="C339">
      <selection activeCell="D376" sqref="D376"/>
    </sheetView>
  </sheetViews>
  <sheetFormatPr defaultColWidth="12" defaultRowHeight="12" outlineLevelRow="1" outlineLevelCol="1"/>
  <cols>
    <col min="1" max="1" width="60.66015625" style="5" hidden="1" customWidth="1" outlineLevel="1"/>
    <col min="2" max="2" width="39.5" style="136" hidden="1" customWidth="1" outlineLevel="1"/>
    <col min="3" max="3" width="36.16015625" style="5" customWidth="1" collapsed="1"/>
    <col min="4" max="4" width="48.33203125" style="8" customWidth="1"/>
    <col min="5" max="9" width="12.5" style="13" customWidth="1"/>
    <col min="10" max="14" width="12.5" style="13" hidden="1" customWidth="1" outlineLevel="1"/>
    <col min="15" max="15" width="12" style="0" customWidth="1" collapsed="1"/>
    <col min="22" max="16384" width="12" style="5" customWidth="1"/>
  </cols>
  <sheetData>
    <row r="1" spans="1:3" ht="13.5" hidden="1" outlineLevel="1">
      <c r="A1" s="22" t="s">
        <v>9</v>
      </c>
      <c r="B1" s="135"/>
      <c r="C1" s="86"/>
    </row>
    <row r="2" ht="13.5" hidden="1" outlineLevel="1">
      <c r="A2" s="22" t="s">
        <v>10</v>
      </c>
    </row>
    <row r="3" ht="13.5" hidden="1" outlineLevel="1">
      <c r="A3" s="22" t="s">
        <v>11</v>
      </c>
    </row>
    <row r="4" spans="1:14" ht="13.5" hidden="1" outlineLevel="1">
      <c r="A4" s="86"/>
      <c r="E4" s="27" t="str">
        <f>paramètres!$D$8</f>
        <v>Année</v>
      </c>
      <c r="F4" s="27" t="s">
        <v>90</v>
      </c>
      <c r="G4" s="27" t="s">
        <v>13</v>
      </c>
      <c r="H4" s="27" t="s">
        <v>186</v>
      </c>
      <c r="I4" s="27" t="s">
        <v>187</v>
      </c>
      <c r="J4" s="27" t="str">
        <f>paramètres!$D$8</f>
        <v>Année</v>
      </c>
      <c r="K4" s="27" t="s">
        <v>90</v>
      </c>
      <c r="L4" s="27" t="s">
        <v>13</v>
      </c>
      <c r="M4" s="27" t="s">
        <v>186</v>
      </c>
      <c r="N4" s="27" t="s">
        <v>187</v>
      </c>
    </row>
    <row r="5" spans="5:14" ht="50.25" customHeight="1" hidden="1" outlineLevel="1">
      <c r="E5" s="27" t="s">
        <v>16</v>
      </c>
      <c r="F5" s="27" t="s">
        <v>15</v>
      </c>
      <c r="G5" s="27" t="s">
        <v>15</v>
      </c>
      <c r="H5" s="27" t="s">
        <v>15</v>
      </c>
      <c r="I5" s="27" t="s">
        <v>15</v>
      </c>
      <c r="J5" s="27" t="s">
        <v>16</v>
      </c>
      <c r="K5" s="27" t="s">
        <v>15</v>
      </c>
      <c r="L5" s="27" t="s">
        <v>15</v>
      </c>
      <c r="M5" s="27" t="s">
        <v>15</v>
      </c>
      <c r="N5" s="27" t="s">
        <v>15</v>
      </c>
    </row>
    <row r="6" spans="5:14" ht="56.25" hidden="1" outlineLevel="1">
      <c r="E6" s="27" t="str">
        <f>paramètres!$C$2</f>
        <v>Réalisé de gestion N-1 - Version Communication Financière</v>
      </c>
      <c r="F6" s="27" t="str">
        <f>paramètres!$C$2</f>
        <v>Réalisé de gestion N-1 - Version Communication Financière</v>
      </c>
      <c r="G6" s="27" t="str">
        <f>paramètres!$B$2</f>
        <v>Réalisé de gestion N-1 - Version Communication Financière</v>
      </c>
      <c r="H6" s="27" t="str">
        <f>paramètres!$B$2</f>
        <v>Réalisé de gestion N-1 - Version Communication Financière</v>
      </c>
      <c r="I6" s="27" t="str">
        <f>paramètres!$B$2</f>
        <v>Réalisé de gestion N-1 - Version Communication Financière</v>
      </c>
      <c r="J6" s="27" t="str">
        <f>paramètres!$A$2</f>
        <v>Réalisé de gestion N-1 - Version Communication Financière</v>
      </c>
      <c r="K6" s="27" t="str">
        <f>paramètres!$A$2</f>
        <v>Réalisé de gestion N-1 - Version Communication Financière</v>
      </c>
      <c r="L6" s="27" t="str">
        <f>paramètres!$A$2</f>
        <v>Réalisé de gestion N-1 - Version Communication Financière</v>
      </c>
      <c r="M6" s="27" t="str">
        <f>paramètres!$A$2</f>
        <v>Réalisé de gestion N-1 - Version Communication Financière</v>
      </c>
      <c r="N6" s="27" t="str">
        <f>paramètres!$A$2</f>
        <v>Réalisé de gestion N-1 - Version Communication Financière</v>
      </c>
    </row>
    <row r="7" ht="13.5" collapsed="1"/>
    <row r="8" spans="2:14" s="11" customFormat="1" ht="13.5">
      <c r="B8" s="137"/>
      <c r="C8" s="9"/>
      <c r="D8" s="25" t="s">
        <v>91</v>
      </c>
      <c r="E8" s="103">
        <f>2013</f>
        <v>2013</v>
      </c>
      <c r="F8" s="103" t="s">
        <v>188</v>
      </c>
      <c r="G8" s="103" t="s">
        <v>189</v>
      </c>
      <c r="H8" s="103" t="s">
        <v>190</v>
      </c>
      <c r="I8" s="103" t="s">
        <v>191</v>
      </c>
      <c r="J8" s="103">
        <f>2012</f>
        <v>2012</v>
      </c>
      <c r="K8" s="103" t="s">
        <v>115</v>
      </c>
      <c r="L8" s="103" t="s">
        <v>116</v>
      </c>
      <c r="M8" s="103" t="s">
        <v>117</v>
      </c>
      <c r="N8" s="103" t="s">
        <v>118</v>
      </c>
    </row>
    <row r="9" spans="3:14" ht="13.5">
      <c r="C9" s="19"/>
      <c r="D9" s="115" t="s">
        <v>220</v>
      </c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13.5">
      <c r="A10" s="26" t="s">
        <v>53</v>
      </c>
      <c r="B10" s="139" t="s">
        <v>119</v>
      </c>
      <c r="C10" s="79" t="s">
        <v>112</v>
      </c>
      <c r="D10" s="115" t="s">
        <v>43</v>
      </c>
      <c r="E10" s="117">
        <v>22399828.653014075</v>
      </c>
      <c r="F10" s="117">
        <v>5543251.924266469</v>
      </c>
      <c r="G10" s="117">
        <v>5593856.5253652</v>
      </c>
      <c r="H10" s="117">
        <v>5649575.391120222</v>
      </c>
      <c r="I10" s="117">
        <v>5613144.812262177</v>
      </c>
      <c r="J10" s="113">
        <v>24462000</v>
      </c>
      <c r="K10" s="113">
        <v>5960000</v>
      </c>
      <c r="L10" s="113">
        <v>6055000</v>
      </c>
      <c r="M10" s="113">
        <v>6247000</v>
      </c>
      <c r="N10" s="113">
        <v>6200000</v>
      </c>
    </row>
    <row r="11" spans="1:14" ht="13.5">
      <c r="A11" s="22" t="s">
        <v>18</v>
      </c>
      <c r="B11" s="139" t="s">
        <v>119</v>
      </c>
      <c r="C11" s="79" t="s">
        <v>112</v>
      </c>
      <c r="D11" s="121" t="s">
        <v>19</v>
      </c>
      <c r="E11" s="122">
        <v>-13944124.310465567</v>
      </c>
      <c r="F11" s="122">
        <v>-3594176.413637031</v>
      </c>
      <c r="G11" s="122">
        <v>-3474224.45158589</v>
      </c>
      <c r="H11" s="122">
        <v>-3462320.169034863</v>
      </c>
      <c r="I11" s="122">
        <v>-3413403.276207781</v>
      </c>
      <c r="J11" s="122">
        <v>-14903000</v>
      </c>
      <c r="K11" s="122">
        <v>-3839000</v>
      </c>
      <c r="L11" s="122">
        <v>-3701000</v>
      </c>
      <c r="M11" s="122">
        <v>-3710000</v>
      </c>
      <c r="N11" s="122">
        <v>-3653000</v>
      </c>
    </row>
    <row r="12" spans="1:14" ht="13.5">
      <c r="A12" s="26" t="s">
        <v>54</v>
      </c>
      <c r="B12" s="139" t="s">
        <v>119</v>
      </c>
      <c r="C12" s="79" t="s">
        <v>112</v>
      </c>
      <c r="D12" s="115" t="s">
        <v>46</v>
      </c>
      <c r="E12" s="117">
        <v>8455704.342548508</v>
      </c>
      <c r="F12" s="117">
        <v>1949075.510629438</v>
      </c>
      <c r="G12" s="117">
        <v>2119632.07377931</v>
      </c>
      <c r="H12" s="117">
        <v>2187255.22208536</v>
      </c>
      <c r="I12" s="117">
        <v>2199741.536054395</v>
      </c>
      <c r="J12" s="117">
        <v>9559000</v>
      </c>
      <c r="K12" s="117">
        <v>2121000</v>
      </c>
      <c r="L12" s="117">
        <v>2354000</v>
      </c>
      <c r="M12" s="117">
        <v>2537000</v>
      </c>
      <c r="N12" s="117">
        <v>2547000</v>
      </c>
    </row>
    <row r="13" spans="1:14" ht="13.5">
      <c r="A13" s="22" t="s">
        <v>0</v>
      </c>
      <c r="B13" s="139" t="s">
        <v>119</v>
      </c>
      <c r="C13" s="79" t="s">
        <v>112</v>
      </c>
      <c r="D13" s="121" t="s">
        <v>21</v>
      </c>
      <c r="E13" s="122">
        <v>-3114304.921458016</v>
      </c>
      <c r="F13" s="122">
        <v>-833898.4985504796</v>
      </c>
      <c r="G13" s="122">
        <v>-720650.2666773049</v>
      </c>
      <c r="H13" s="122">
        <v>-797187.771555082</v>
      </c>
      <c r="I13" s="122">
        <v>-762568.3846751496</v>
      </c>
      <c r="J13" s="122">
        <v>-3585000</v>
      </c>
      <c r="K13" s="122">
        <v>-942000</v>
      </c>
      <c r="L13" s="122">
        <v>-838000</v>
      </c>
      <c r="M13" s="122">
        <v>-908000</v>
      </c>
      <c r="N13" s="122">
        <v>-897000</v>
      </c>
    </row>
    <row r="14" spans="1:14" ht="13.5">
      <c r="A14" s="26" t="s">
        <v>55</v>
      </c>
      <c r="B14" s="139" t="s">
        <v>119</v>
      </c>
      <c r="C14" s="79" t="s">
        <v>112</v>
      </c>
      <c r="D14" s="115" t="s">
        <v>23</v>
      </c>
      <c r="E14" s="117">
        <v>5341399.421090491</v>
      </c>
      <c r="F14" s="117">
        <v>1115177.0120789583</v>
      </c>
      <c r="G14" s="117">
        <v>1398981.807102005</v>
      </c>
      <c r="H14" s="117">
        <v>1390067.4505302778</v>
      </c>
      <c r="I14" s="117">
        <v>1437173.1513792458</v>
      </c>
      <c r="J14" s="117">
        <v>5974000</v>
      </c>
      <c r="K14" s="117">
        <v>1179000</v>
      </c>
      <c r="L14" s="117">
        <v>1516000</v>
      </c>
      <c r="M14" s="117">
        <v>1629000</v>
      </c>
      <c r="N14" s="117">
        <v>1650000</v>
      </c>
    </row>
    <row r="15" spans="1:14" ht="13.5">
      <c r="A15" s="22" t="s">
        <v>27</v>
      </c>
      <c r="B15" s="139" t="s">
        <v>119</v>
      </c>
      <c r="C15" s="79" t="s">
        <v>112</v>
      </c>
      <c r="D15" s="121" t="s">
        <v>47</v>
      </c>
      <c r="E15" s="122">
        <v>468477.8227121895</v>
      </c>
      <c r="F15" s="122">
        <v>38329.500159912444</v>
      </c>
      <c r="G15" s="122">
        <v>83935.22839324905</v>
      </c>
      <c r="H15" s="122">
        <v>238766.54804755177</v>
      </c>
      <c r="I15" s="122">
        <v>107446.54611147604</v>
      </c>
      <c r="J15" s="122">
        <v>304000</v>
      </c>
      <c r="K15" s="122">
        <v>37000</v>
      </c>
      <c r="L15" s="122">
        <v>50000</v>
      </c>
      <c r="M15" s="122">
        <v>163000</v>
      </c>
      <c r="N15" s="122">
        <v>54000</v>
      </c>
    </row>
    <row r="16" spans="1:14" ht="13.5">
      <c r="A16" s="26" t="s">
        <v>56</v>
      </c>
      <c r="B16" s="139" t="s">
        <v>119</v>
      </c>
      <c r="C16" s="79" t="s">
        <v>112</v>
      </c>
      <c r="D16" s="115" t="s">
        <v>48</v>
      </c>
      <c r="E16" s="117">
        <v>5809877.243802681</v>
      </c>
      <c r="F16" s="117">
        <v>1153506.5122388708</v>
      </c>
      <c r="G16" s="117">
        <v>1482917.035495254</v>
      </c>
      <c r="H16" s="117">
        <v>1628833.9985778297</v>
      </c>
      <c r="I16" s="117">
        <v>1544619.697490722</v>
      </c>
      <c r="J16" s="117">
        <v>6278000</v>
      </c>
      <c r="K16" s="117">
        <v>1216000</v>
      </c>
      <c r="L16" s="117">
        <v>1566000</v>
      </c>
      <c r="M16" s="117">
        <v>1792000</v>
      </c>
      <c r="N16" s="117">
        <v>1704000</v>
      </c>
    </row>
    <row r="17" spans="1:14" ht="13.5">
      <c r="A17" s="30"/>
      <c r="B17" s="138"/>
      <c r="C17" s="6"/>
      <c r="D17" s="121" t="s">
        <v>80</v>
      </c>
      <c r="E17" s="122">
        <f aca="true" t="shared" si="0" ref="E17:N17">E18-E16</f>
        <v>-220231.73582743574</v>
      </c>
      <c r="F17" s="122">
        <f t="shared" si="0"/>
        <v>-50950.59367277939</v>
      </c>
      <c r="G17" s="122">
        <f t="shared" si="0"/>
        <v>-56505.84973564674</v>
      </c>
      <c r="H17" s="122">
        <f t="shared" si="0"/>
        <v>-55929.58884679107</v>
      </c>
      <c r="I17" s="122">
        <f t="shared" si="0"/>
        <v>-56845.70357221225</v>
      </c>
      <c r="J17" s="122">
        <f t="shared" si="0"/>
        <v>-218000</v>
      </c>
      <c r="K17" s="122">
        <f t="shared" si="0"/>
        <v>-50000</v>
      </c>
      <c r="L17" s="122">
        <f t="shared" si="0"/>
        <v>-56000</v>
      </c>
      <c r="M17" s="122">
        <f t="shared" si="0"/>
        <v>-55000</v>
      </c>
      <c r="N17" s="122">
        <f t="shared" si="0"/>
        <v>-57000</v>
      </c>
    </row>
    <row r="18" spans="1:14" ht="13.5">
      <c r="A18" s="26" t="s">
        <v>56</v>
      </c>
      <c r="B18" s="139" t="s">
        <v>120</v>
      </c>
      <c r="C18" s="81" t="s">
        <v>114</v>
      </c>
      <c r="D18" s="115" t="s">
        <v>111</v>
      </c>
      <c r="E18" s="117">
        <v>5589645.507975245</v>
      </c>
      <c r="F18" s="117">
        <v>1102555.9185660915</v>
      </c>
      <c r="G18" s="117">
        <v>1426411.1857596072</v>
      </c>
      <c r="H18" s="117">
        <v>1572904.4097310386</v>
      </c>
      <c r="I18" s="117">
        <v>1487773.9939185097</v>
      </c>
      <c r="J18" s="113">
        <v>6060000</v>
      </c>
      <c r="K18" s="113">
        <v>1166000</v>
      </c>
      <c r="L18" s="113">
        <v>1510000</v>
      </c>
      <c r="M18" s="113">
        <v>1737000</v>
      </c>
      <c r="N18" s="113">
        <v>1647000</v>
      </c>
    </row>
    <row r="19" spans="2:14" s="9" customFormat="1" ht="6" customHeight="1">
      <c r="B19" s="140"/>
      <c r="C19" s="6"/>
      <c r="D19" s="17"/>
      <c r="E19" s="131"/>
      <c r="F19" s="131"/>
      <c r="G19" s="131"/>
      <c r="H19" s="131"/>
      <c r="I19" s="131"/>
      <c r="J19" s="131"/>
      <c r="K19" s="131"/>
      <c r="L19" s="131"/>
      <c r="M19" s="131"/>
      <c r="N19" s="131"/>
    </row>
    <row r="20" spans="3:14" ht="13.5">
      <c r="C20" s="128" t="s">
        <v>113</v>
      </c>
      <c r="D20" s="121" t="s">
        <v>94</v>
      </c>
      <c r="E20" s="153">
        <f>'FPN '!E19</f>
        <v>30110558.33465261</v>
      </c>
      <c r="F20" s="153">
        <f>'FPN '!F19</f>
        <v>30110558.33465261</v>
      </c>
      <c r="G20" s="114">
        <f>'FPN '!G19</f>
        <v>30292387.42123799</v>
      </c>
      <c r="H20" s="114">
        <f>'FPN '!H19</f>
        <v>30421516.646513775</v>
      </c>
      <c r="I20" s="114">
        <f>'FPN '!I19</f>
        <v>30414821.754010692</v>
      </c>
      <c r="J20" s="114">
        <f>'FPN '!J19</f>
        <v>30110558.33465261</v>
      </c>
      <c r="K20" s="114">
        <f>'FPN '!K19</f>
        <v>30110558.33465261</v>
      </c>
      <c r="L20" s="114">
        <f>'FPN '!L19</f>
        <v>30292387.42123799</v>
      </c>
      <c r="M20" s="114">
        <f>'FPN '!M19</f>
        <v>30421516.646513775</v>
      </c>
      <c r="N20" s="153">
        <f>'FPN '!N19</f>
        <v>30414821.754010692</v>
      </c>
    </row>
    <row r="21" spans="3:14" ht="13.5">
      <c r="C21" s="128"/>
      <c r="D21" s="121"/>
      <c r="E21" s="114"/>
      <c r="F21" s="114"/>
      <c r="G21" s="114"/>
      <c r="H21" s="114"/>
      <c r="I21" s="114"/>
      <c r="J21" s="114"/>
      <c r="K21" s="114"/>
      <c r="L21" s="114"/>
      <c r="M21" s="114"/>
      <c r="N21" s="153"/>
    </row>
    <row r="22" spans="2:14" s="11" customFormat="1" ht="13.5">
      <c r="B22" s="137"/>
      <c r="C22" s="9"/>
      <c r="D22" s="25" t="s">
        <v>91</v>
      </c>
      <c r="E22" s="103">
        <f>2013</f>
        <v>2013</v>
      </c>
      <c r="F22" s="103" t="s">
        <v>188</v>
      </c>
      <c r="G22" s="103" t="s">
        <v>189</v>
      </c>
      <c r="H22" s="103" t="s">
        <v>190</v>
      </c>
      <c r="I22" s="103" t="s">
        <v>191</v>
      </c>
      <c r="J22" s="103">
        <f>2012</f>
        <v>2012</v>
      </c>
      <c r="K22" s="103" t="s">
        <v>115</v>
      </c>
      <c r="L22" s="103" t="s">
        <v>116</v>
      </c>
      <c r="M22" s="103" t="s">
        <v>117</v>
      </c>
      <c r="N22" s="103" t="s">
        <v>118</v>
      </c>
    </row>
    <row r="23" spans="3:14" ht="13.5">
      <c r="C23" s="19"/>
      <c r="D23" s="115" t="s">
        <v>221</v>
      </c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3.5">
      <c r="A24" s="22" t="s">
        <v>17</v>
      </c>
      <c r="B24" s="139" t="s">
        <v>120</v>
      </c>
      <c r="C24" s="79" t="s">
        <v>113</v>
      </c>
      <c r="D24" s="115" t="s">
        <v>43</v>
      </c>
      <c r="E24" s="117">
        <v>21984773.678364713</v>
      </c>
      <c r="F24" s="117">
        <v>5428212.930594767</v>
      </c>
      <c r="G24" s="117">
        <v>5482115.130909254</v>
      </c>
      <c r="H24" s="117">
        <v>5572853.049019705</v>
      </c>
      <c r="I24" s="117">
        <v>5501592.567840986</v>
      </c>
      <c r="J24" s="113">
        <v>24071000</v>
      </c>
      <c r="K24" s="113">
        <v>5851000</v>
      </c>
      <c r="L24" s="113">
        <v>5950000</v>
      </c>
      <c r="M24" s="113">
        <v>6176000</v>
      </c>
      <c r="N24" s="113">
        <v>6094000</v>
      </c>
    </row>
    <row r="25" spans="1:14" ht="13.5">
      <c r="A25" s="22" t="s">
        <v>18</v>
      </c>
      <c r="B25" s="139" t="s">
        <v>120</v>
      </c>
      <c r="C25" s="79" t="s">
        <v>113</v>
      </c>
      <c r="D25" s="121" t="s">
        <v>19</v>
      </c>
      <c r="E25" s="122">
        <v>-13686998.590589369</v>
      </c>
      <c r="F25" s="122">
        <v>-3526953.999798147</v>
      </c>
      <c r="G25" s="122">
        <v>-3410704.6300530983</v>
      </c>
      <c r="H25" s="122">
        <v>-3397607.0961293583</v>
      </c>
      <c r="I25" s="122">
        <v>-3351732.8646087633</v>
      </c>
      <c r="J25" s="122">
        <v>-14668000</v>
      </c>
      <c r="K25" s="122">
        <v>-3778000</v>
      </c>
      <c r="L25" s="122">
        <v>-3643000</v>
      </c>
      <c r="M25" s="122">
        <v>-3650000</v>
      </c>
      <c r="N25" s="122">
        <v>-3597000</v>
      </c>
    </row>
    <row r="26" spans="1:14" ht="13.5">
      <c r="A26" s="22" t="s">
        <v>20</v>
      </c>
      <c r="B26" s="139" t="s">
        <v>120</v>
      </c>
      <c r="C26" s="79" t="s">
        <v>113</v>
      </c>
      <c r="D26" s="115" t="s">
        <v>46</v>
      </c>
      <c r="E26" s="117">
        <v>8297775.087775344</v>
      </c>
      <c r="F26" s="117">
        <v>1901258.9307966204</v>
      </c>
      <c r="G26" s="117">
        <v>2071410.5008561555</v>
      </c>
      <c r="H26" s="117">
        <v>2175245.9528903463</v>
      </c>
      <c r="I26" s="117">
        <v>2149859.7032322227</v>
      </c>
      <c r="J26" s="117">
        <v>9403000</v>
      </c>
      <c r="K26" s="117">
        <v>2073000</v>
      </c>
      <c r="L26" s="117">
        <v>2307000</v>
      </c>
      <c r="M26" s="117">
        <v>2526000</v>
      </c>
      <c r="N26" s="117">
        <v>2497000</v>
      </c>
    </row>
    <row r="27" spans="1:14" ht="13.5">
      <c r="A27" s="22" t="s">
        <v>0</v>
      </c>
      <c r="B27" s="139" t="s">
        <v>120</v>
      </c>
      <c r="C27" s="79" t="s">
        <v>113</v>
      </c>
      <c r="D27" s="121" t="s">
        <v>21</v>
      </c>
      <c r="E27" s="122">
        <v>-3108670.6345319217</v>
      </c>
      <c r="F27" s="122">
        <v>-832649.4640372365</v>
      </c>
      <c r="G27" s="122">
        <v>-720009.359810692</v>
      </c>
      <c r="H27" s="122">
        <v>-795921.3379490991</v>
      </c>
      <c r="I27" s="122">
        <v>-760090.4727348929</v>
      </c>
      <c r="J27" s="122">
        <v>-3580000</v>
      </c>
      <c r="K27" s="122">
        <v>-941000</v>
      </c>
      <c r="L27" s="122">
        <v>-837000</v>
      </c>
      <c r="M27" s="122">
        <v>-907000</v>
      </c>
      <c r="N27" s="122">
        <v>-895000</v>
      </c>
    </row>
    <row r="28" spans="1:14" ht="13.5">
      <c r="A28" s="22" t="s">
        <v>22</v>
      </c>
      <c r="B28" s="139" t="s">
        <v>120</v>
      </c>
      <c r="C28" s="79" t="s">
        <v>113</v>
      </c>
      <c r="D28" s="115" t="s">
        <v>23</v>
      </c>
      <c r="E28" s="117">
        <v>5189104.453243422</v>
      </c>
      <c r="F28" s="117">
        <v>1068609.466759384</v>
      </c>
      <c r="G28" s="117">
        <v>1351401.1410454635</v>
      </c>
      <c r="H28" s="117">
        <v>1379324.6149412473</v>
      </c>
      <c r="I28" s="117">
        <v>1389769.23049733</v>
      </c>
      <c r="J28" s="117">
        <v>5823000</v>
      </c>
      <c r="K28" s="117">
        <v>1132000</v>
      </c>
      <c r="L28" s="117">
        <v>1470000</v>
      </c>
      <c r="M28" s="117">
        <v>1619000</v>
      </c>
      <c r="N28" s="117">
        <v>1602000</v>
      </c>
    </row>
    <row r="29" spans="1:14" ht="13.5">
      <c r="A29" s="22" t="s">
        <v>27</v>
      </c>
      <c r="B29" s="139" t="s">
        <v>120</v>
      </c>
      <c r="C29" s="79" t="s">
        <v>113</v>
      </c>
      <c r="D29" s="121" t="s">
        <v>47</v>
      </c>
      <c r="E29" s="122">
        <v>467446.8010579909</v>
      </c>
      <c r="F29" s="122">
        <v>38032.0658967076</v>
      </c>
      <c r="G29" s="122">
        <v>83665.17695031186</v>
      </c>
      <c r="H29" s="122">
        <v>238553.06992362358</v>
      </c>
      <c r="I29" s="122">
        <v>107196.4882873477</v>
      </c>
      <c r="J29" s="122">
        <v>304000</v>
      </c>
      <c r="K29" s="122">
        <v>38000</v>
      </c>
      <c r="L29" s="122">
        <v>49000</v>
      </c>
      <c r="M29" s="122">
        <v>163000</v>
      </c>
      <c r="N29" s="122">
        <v>54000</v>
      </c>
    </row>
    <row r="30" spans="1:14" ht="13.5">
      <c r="A30" s="22" t="s">
        <v>28</v>
      </c>
      <c r="B30" s="139" t="s">
        <v>120</v>
      </c>
      <c r="C30" s="79" t="s">
        <v>113</v>
      </c>
      <c r="D30" s="115" t="s">
        <v>48</v>
      </c>
      <c r="E30" s="117">
        <v>5656551.254301413</v>
      </c>
      <c r="F30" s="117">
        <v>1106641.5326560915</v>
      </c>
      <c r="G30" s="117">
        <v>1435066.3179957753</v>
      </c>
      <c r="H30" s="117">
        <v>1617877.6848648707</v>
      </c>
      <c r="I30" s="117">
        <v>1496965.7187846776</v>
      </c>
      <c r="J30" s="117">
        <v>6127000</v>
      </c>
      <c r="K30" s="117">
        <v>1170000</v>
      </c>
      <c r="L30" s="117">
        <v>1519000</v>
      </c>
      <c r="M30" s="117">
        <v>1782000</v>
      </c>
      <c r="N30" s="117">
        <v>1656000</v>
      </c>
    </row>
    <row r="31" spans="2:14" s="9" customFormat="1" ht="6" customHeight="1">
      <c r="B31" s="140"/>
      <c r="C31" s="6"/>
      <c r="D31" s="17"/>
      <c r="E31" s="131"/>
      <c r="F31" s="131"/>
      <c r="G31" s="131"/>
      <c r="H31" s="131"/>
      <c r="I31" s="131"/>
      <c r="J31" s="131"/>
      <c r="K31" s="131"/>
      <c r="L31" s="131"/>
      <c r="M31" s="131"/>
      <c r="N31" s="131"/>
    </row>
    <row r="32" spans="3:14" ht="13.5">
      <c r="C32" s="128" t="s">
        <v>113</v>
      </c>
      <c r="D32" s="121" t="s">
        <v>94</v>
      </c>
      <c r="E32" s="153">
        <f>'FPN '!E19</f>
        <v>30110558.33465261</v>
      </c>
      <c r="F32" s="153">
        <f>'FPN '!F19</f>
        <v>30110558.33465261</v>
      </c>
      <c r="G32" s="114">
        <f>'FPN '!G19</f>
        <v>30292387.42123799</v>
      </c>
      <c r="H32" s="114">
        <f>'FPN '!H19</f>
        <v>30421516.646513775</v>
      </c>
      <c r="I32" s="114">
        <f>'FPN '!I19</f>
        <v>30414821.754010692</v>
      </c>
      <c r="J32" s="114">
        <f>'FPN '!J19</f>
        <v>30110558.33465261</v>
      </c>
      <c r="K32" s="114">
        <f>'FPN '!K19</f>
        <v>30110558.33465261</v>
      </c>
      <c r="L32" s="114">
        <f>'FPN '!L19</f>
        <v>30292387.42123799</v>
      </c>
      <c r="M32" s="114">
        <f>'FPN '!M19</f>
        <v>30421516.646513775</v>
      </c>
      <c r="N32" s="153">
        <f>'FPN '!N19</f>
        <v>30414821.754010692</v>
      </c>
    </row>
    <row r="33" spans="3:14" ht="13.5">
      <c r="C33" s="128"/>
      <c r="D33" s="121"/>
      <c r="E33" s="114"/>
      <c r="F33" s="114"/>
      <c r="G33" s="114"/>
      <c r="H33" s="114"/>
      <c r="I33" s="114"/>
      <c r="J33" s="114"/>
      <c r="K33" s="114"/>
      <c r="L33" s="114"/>
      <c r="M33" s="114"/>
      <c r="N33" s="114"/>
    </row>
    <row r="34" spans="2:14" s="11" customFormat="1" ht="13.5">
      <c r="B34" s="137"/>
      <c r="C34" s="9"/>
      <c r="D34" s="25" t="s">
        <v>91</v>
      </c>
      <c r="E34" s="103">
        <f>2013</f>
        <v>2013</v>
      </c>
      <c r="F34" s="103" t="s">
        <v>188</v>
      </c>
      <c r="G34" s="103" t="s">
        <v>189</v>
      </c>
      <c r="H34" s="103" t="s">
        <v>190</v>
      </c>
      <c r="I34" s="103" t="s">
        <v>191</v>
      </c>
      <c r="J34" s="103">
        <f>2012</f>
        <v>2012</v>
      </c>
      <c r="K34" s="103" t="s">
        <v>115</v>
      </c>
      <c r="L34" s="103" t="s">
        <v>116</v>
      </c>
      <c r="M34" s="103" t="s">
        <v>117</v>
      </c>
      <c r="N34" s="103" t="s">
        <v>118</v>
      </c>
    </row>
    <row r="35" spans="3:14" ht="13.5">
      <c r="C35" s="19"/>
      <c r="D35" s="115" t="s">
        <v>163</v>
      </c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13.5">
      <c r="A36" s="26" t="s">
        <v>53</v>
      </c>
      <c r="B36" s="139" t="s">
        <v>132</v>
      </c>
      <c r="C36" s="79" t="s">
        <v>122</v>
      </c>
      <c r="D36" s="115" t="s">
        <v>43</v>
      </c>
      <c r="E36" s="117">
        <v>15483592.911878029</v>
      </c>
      <c r="F36" s="117">
        <v>3861220.6898753424</v>
      </c>
      <c r="G36" s="117">
        <v>3886598.802840158</v>
      </c>
      <c r="H36" s="117">
        <v>3877869.4675697847</v>
      </c>
      <c r="I36" s="117">
        <v>3857903.951592744</v>
      </c>
      <c r="J36" s="113">
        <v>15759000</v>
      </c>
      <c r="K36" s="113">
        <v>3870000</v>
      </c>
      <c r="L36" s="113">
        <v>3927000</v>
      </c>
      <c r="M36" s="113">
        <v>3973000</v>
      </c>
      <c r="N36" s="113">
        <v>3989000</v>
      </c>
    </row>
    <row r="37" spans="1:14" ht="13.5">
      <c r="A37" s="22" t="s">
        <v>18</v>
      </c>
      <c r="B37" s="139" t="s">
        <v>132</v>
      </c>
      <c r="C37" s="79" t="s">
        <v>122</v>
      </c>
      <c r="D37" s="121" t="s">
        <v>19</v>
      </c>
      <c r="E37" s="122">
        <v>-9972081.573181968</v>
      </c>
      <c r="F37" s="122">
        <v>-2596573.0149943843</v>
      </c>
      <c r="G37" s="122">
        <v>-2503484.4898544215</v>
      </c>
      <c r="H37" s="122">
        <v>-2457722.1525294455</v>
      </c>
      <c r="I37" s="122">
        <v>-2414301.9158037174</v>
      </c>
      <c r="J37" s="122">
        <v>-10048000</v>
      </c>
      <c r="K37" s="122">
        <v>-2617000</v>
      </c>
      <c r="L37" s="122">
        <v>-2521000</v>
      </c>
      <c r="M37" s="122">
        <v>-2477000</v>
      </c>
      <c r="N37" s="122">
        <v>-2433000</v>
      </c>
    </row>
    <row r="38" spans="1:14" ht="13.5">
      <c r="A38" s="26" t="s">
        <v>54</v>
      </c>
      <c r="B38" s="139" t="s">
        <v>132</v>
      </c>
      <c r="C38" s="79" t="s">
        <v>122</v>
      </c>
      <c r="D38" s="115" t="s">
        <v>46</v>
      </c>
      <c r="E38" s="117">
        <v>5511511.33869606</v>
      </c>
      <c r="F38" s="117">
        <v>1264647.674880958</v>
      </c>
      <c r="G38" s="117">
        <v>1383114.3129857362</v>
      </c>
      <c r="H38" s="117">
        <v>1420147.315040339</v>
      </c>
      <c r="I38" s="117">
        <v>1443602.0357890266</v>
      </c>
      <c r="J38" s="117">
        <v>5711000</v>
      </c>
      <c r="K38" s="117">
        <v>1253000</v>
      </c>
      <c r="L38" s="117">
        <v>1406000</v>
      </c>
      <c r="M38" s="117">
        <v>1496000</v>
      </c>
      <c r="N38" s="117">
        <v>1556000</v>
      </c>
    </row>
    <row r="39" spans="1:14" ht="13.5">
      <c r="A39" s="22" t="s">
        <v>0</v>
      </c>
      <c r="B39" s="139" t="s">
        <v>132</v>
      </c>
      <c r="C39" s="79" t="s">
        <v>122</v>
      </c>
      <c r="D39" s="121" t="s">
        <v>21</v>
      </c>
      <c r="E39" s="122">
        <v>-1848390.3680077775</v>
      </c>
      <c r="F39" s="122">
        <v>-525204.1109062468</v>
      </c>
      <c r="G39" s="122">
        <v>-443195.72937402286</v>
      </c>
      <c r="H39" s="122">
        <v>-459242.3143491247</v>
      </c>
      <c r="I39" s="122">
        <v>-420748.2133783828</v>
      </c>
      <c r="J39" s="122">
        <v>-1877000</v>
      </c>
      <c r="K39" s="122">
        <v>-538000</v>
      </c>
      <c r="L39" s="122">
        <v>-451000</v>
      </c>
      <c r="M39" s="122">
        <v>-465000</v>
      </c>
      <c r="N39" s="122">
        <v>-423000</v>
      </c>
    </row>
    <row r="40" spans="1:14" ht="13.5">
      <c r="A40" s="26" t="s">
        <v>55</v>
      </c>
      <c r="B40" s="139" t="s">
        <v>132</v>
      </c>
      <c r="C40" s="79" t="s">
        <v>122</v>
      </c>
      <c r="D40" s="115" t="s">
        <v>23</v>
      </c>
      <c r="E40" s="117">
        <v>3663120.9706882825</v>
      </c>
      <c r="F40" s="117">
        <v>739443.5639747111</v>
      </c>
      <c r="G40" s="117">
        <v>939918.5836117134</v>
      </c>
      <c r="H40" s="117">
        <v>960905.0006912143</v>
      </c>
      <c r="I40" s="117">
        <v>1022853.8224106438</v>
      </c>
      <c r="J40" s="117">
        <v>3834000</v>
      </c>
      <c r="K40" s="117">
        <v>715000</v>
      </c>
      <c r="L40" s="117">
        <v>955000</v>
      </c>
      <c r="M40" s="117">
        <v>1031000</v>
      </c>
      <c r="N40" s="117">
        <v>1133000</v>
      </c>
    </row>
    <row r="41" spans="1:14" ht="13.5">
      <c r="A41" s="26" t="s">
        <v>24</v>
      </c>
      <c r="B41" s="139" t="s">
        <v>132</v>
      </c>
      <c r="C41" s="79" t="s">
        <v>122</v>
      </c>
      <c r="D41" s="121" t="s">
        <v>81</v>
      </c>
      <c r="E41" s="122">
        <v>56783.9144364304</v>
      </c>
      <c r="F41" s="122">
        <v>-1134.7221352016786</v>
      </c>
      <c r="G41" s="122">
        <v>13194.731060306214</v>
      </c>
      <c r="H41" s="122">
        <v>24522.244560528583</v>
      </c>
      <c r="I41" s="122">
        <v>20201.66095079728</v>
      </c>
      <c r="J41" s="122">
        <v>40000</v>
      </c>
      <c r="K41" s="122">
        <v>3000</v>
      </c>
      <c r="L41" s="122">
        <v>11000</v>
      </c>
      <c r="M41" s="122">
        <v>14000</v>
      </c>
      <c r="N41" s="122">
        <v>12000</v>
      </c>
    </row>
    <row r="42" spans="1:14" ht="13.5">
      <c r="A42" s="26" t="s">
        <v>25</v>
      </c>
      <c r="B42" s="139" t="s">
        <v>132</v>
      </c>
      <c r="C42" s="79" t="s">
        <v>122</v>
      </c>
      <c r="D42" s="89" t="s">
        <v>26</v>
      </c>
      <c r="E42" s="122">
        <v>-4227.986083520773</v>
      </c>
      <c r="F42" s="122">
        <v>-2694.8738974624403</v>
      </c>
      <c r="G42" s="122">
        <v>-902.5249536033045</v>
      </c>
      <c r="H42" s="122">
        <v>-1150.8379138097189</v>
      </c>
      <c r="I42" s="122">
        <v>520.2506813546843</v>
      </c>
      <c r="J42" s="122">
        <v>-4000</v>
      </c>
      <c r="K42" s="122">
        <v>-2000</v>
      </c>
      <c r="L42" s="122">
        <v>-1000</v>
      </c>
      <c r="M42" s="122">
        <v>-2000</v>
      </c>
      <c r="N42" s="122">
        <v>1000</v>
      </c>
    </row>
    <row r="43" spans="1:14" ht="13.5">
      <c r="A43" s="26" t="s">
        <v>56</v>
      </c>
      <c r="B43" s="139" t="s">
        <v>132</v>
      </c>
      <c r="C43" s="79" t="s">
        <v>122</v>
      </c>
      <c r="D43" s="115" t="s">
        <v>48</v>
      </c>
      <c r="E43" s="117">
        <v>3715676.899041192</v>
      </c>
      <c r="F43" s="117">
        <v>735613.967942047</v>
      </c>
      <c r="G43" s="117">
        <v>952210.7897184163</v>
      </c>
      <c r="H43" s="117">
        <v>984276.4073379332</v>
      </c>
      <c r="I43" s="117">
        <v>1043575.7340427958</v>
      </c>
      <c r="J43" s="117">
        <v>3870000</v>
      </c>
      <c r="K43" s="117">
        <v>716000</v>
      </c>
      <c r="L43" s="117">
        <v>965000</v>
      </c>
      <c r="M43" s="117">
        <v>1043000</v>
      </c>
      <c r="N43" s="117">
        <v>1146000</v>
      </c>
    </row>
    <row r="44" spans="1:14" ht="13.5">
      <c r="A44" s="30"/>
      <c r="B44" s="138"/>
      <c r="C44" s="6"/>
      <c r="D44" s="121" t="s">
        <v>80</v>
      </c>
      <c r="E44" s="122">
        <f aca="true" t="shared" si="1" ref="E44:N44">E45-E43</f>
        <v>-216407.03649501922</v>
      </c>
      <c r="F44" s="122">
        <f t="shared" si="1"/>
        <v>-50381.2332403335</v>
      </c>
      <c r="G44" s="122">
        <f t="shared" si="1"/>
        <v>-55140.417741927435</v>
      </c>
      <c r="H44" s="122">
        <f t="shared" si="1"/>
        <v>-54680.56178563461</v>
      </c>
      <c r="I44" s="122">
        <f t="shared" si="1"/>
        <v>-56204.82372712274</v>
      </c>
      <c r="J44" s="122">
        <f t="shared" si="1"/>
        <v>-218000</v>
      </c>
      <c r="K44" s="122">
        <f t="shared" si="1"/>
        <v>-50000</v>
      </c>
      <c r="L44" s="122">
        <f t="shared" si="1"/>
        <v>-56000</v>
      </c>
      <c r="M44" s="122">
        <f t="shared" si="1"/>
        <v>-55000</v>
      </c>
      <c r="N44" s="122">
        <f t="shared" si="1"/>
        <v>-57000</v>
      </c>
    </row>
    <row r="45" spans="1:14" ht="13.5">
      <c r="A45" s="26" t="s">
        <v>56</v>
      </c>
      <c r="B45" s="139" t="s">
        <v>121</v>
      </c>
      <c r="C45" s="81" t="s">
        <v>165</v>
      </c>
      <c r="D45" s="115" t="s">
        <v>128</v>
      </c>
      <c r="E45" s="117">
        <v>3499269.862546173</v>
      </c>
      <c r="F45" s="117">
        <v>685232.7347017135</v>
      </c>
      <c r="G45" s="117">
        <v>897070.3719764889</v>
      </c>
      <c r="H45" s="117">
        <v>929595.8455522986</v>
      </c>
      <c r="I45" s="117">
        <v>987370.9103156731</v>
      </c>
      <c r="J45" s="113">
        <v>3652000</v>
      </c>
      <c r="K45" s="113">
        <v>666000</v>
      </c>
      <c r="L45" s="113">
        <v>909000</v>
      </c>
      <c r="M45" s="113">
        <v>988000</v>
      </c>
      <c r="N45" s="113">
        <v>1089000</v>
      </c>
    </row>
    <row r="46" spans="2:14" s="9" customFormat="1" ht="6" customHeight="1">
      <c r="B46" s="140"/>
      <c r="C46" s="6"/>
      <c r="D46" s="17"/>
      <c r="E46" s="131"/>
      <c r="F46" s="131"/>
      <c r="G46" s="131"/>
      <c r="H46" s="131"/>
      <c r="I46" s="131"/>
      <c r="J46" s="131"/>
      <c r="K46" s="131"/>
      <c r="L46" s="131"/>
      <c r="M46" s="131"/>
      <c r="N46" s="131"/>
    </row>
    <row r="47" spans="3:14" ht="13.5">
      <c r="C47" s="128" t="s">
        <v>166</v>
      </c>
      <c r="D47" s="121" t="s">
        <v>94</v>
      </c>
      <c r="E47" s="153">
        <f>'FPN '!E20</f>
        <v>19047084.011156984</v>
      </c>
      <c r="F47" s="153">
        <f>'FPN '!F20</f>
        <v>19047084.011156984</v>
      </c>
      <c r="G47" s="114">
        <f>'FPN '!G20</f>
        <v>19170655.350281496</v>
      </c>
      <c r="H47" s="114">
        <f>'FPN '!H20</f>
        <v>19302440.760748774</v>
      </c>
      <c r="I47" s="114">
        <f>'FPN '!I20</f>
        <v>19459696.660349276</v>
      </c>
      <c r="J47" s="114">
        <f>'FPN '!J20</f>
        <v>19047084.011156984</v>
      </c>
      <c r="K47" s="114">
        <f>'FPN '!K20</f>
        <v>19047084.011156984</v>
      </c>
      <c r="L47" s="114">
        <f>'FPN '!L20</f>
        <v>19170655.350281496</v>
      </c>
      <c r="M47" s="114">
        <f>'FPN '!M20</f>
        <v>19302440.760748774</v>
      </c>
      <c r="N47" s="153">
        <f>'FPN '!N20</f>
        <v>19459696.660349276</v>
      </c>
    </row>
    <row r="48" spans="3:14" ht="13.5">
      <c r="C48" s="128"/>
      <c r="D48" s="121"/>
      <c r="E48" s="114"/>
      <c r="F48" s="114"/>
      <c r="G48" s="114"/>
      <c r="H48" s="114"/>
      <c r="I48" s="114"/>
      <c r="J48" s="114"/>
      <c r="K48" s="114"/>
      <c r="L48" s="114"/>
      <c r="M48" s="114"/>
      <c r="N48" s="114"/>
    </row>
    <row r="49" spans="2:14" s="11" customFormat="1" ht="13.5">
      <c r="B49" s="137"/>
      <c r="C49" s="9"/>
      <c r="D49" s="25" t="s">
        <v>91</v>
      </c>
      <c r="E49" s="103">
        <f>2013</f>
        <v>2013</v>
      </c>
      <c r="F49" s="103" t="s">
        <v>188</v>
      </c>
      <c r="G49" s="103" t="s">
        <v>189</v>
      </c>
      <c r="H49" s="103" t="s">
        <v>190</v>
      </c>
      <c r="I49" s="103" t="s">
        <v>191</v>
      </c>
      <c r="J49" s="103">
        <f>2012</f>
        <v>2012</v>
      </c>
      <c r="K49" s="103" t="s">
        <v>115</v>
      </c>
      <c r="L49" s="103" t="s">
        <v>116</v>
      </c>
      <c r="M49" s="103" t="s">
        <v>117</v>
      </c>
      <c r="N49" s="103" t="s">
        <v>118</v>
      </c>
    </row>
    <row r="50" spans="3:14" ht="13.5">
      <c r="C50" s="19"/>
      <c r="D50" s="115" t="s">
        <v>167</v>
      </c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ht="13.5">
      <c r="A51" s="22" t="s">
        <v>17</v>
      </c>
      <c r="B51" s="139" t="s">
        <v>121</v>
      </c>
      <c r="C51" s="81" t="s">
        <v>166</v>
      </c>
      <c r="D51" s="115" t="s">
        <v>43</v>
      </c>
      <c r="E51" s="117">
        <v>15095079.137865733</v>
      </c>
      <c r="F51" s="117">
        <v>3752766.3764006067</v>
      </c>
      <c r="G51" s="117">
        <v>3781965.043243206</v>
      </c>
      <c r="H51" s="117">
        <v>3807721.362253555</v>
      </c>
      <c r="I51" s="117">
        <v>3752626.3559683664</v>
      </c>
      <c r="J51" s="113">
        <v>15368000</v>
      </c>
      <c r="K51" s="113">
        <v>3761000</v>
      </c>
      <c r="L51" s="113">
        <v>3822000</v>
      </c>
      <c r="M51" s="113">
        <v>3902000</v>
      </c>
      <c r="N51" s="113">
        <v>3883000</v>
      </c>
    </row>
    <row r="52" spans="1:14" ht="13.5">
      <c r="A52" s="22" t="s">
        <v>18</v>
      </c>
      <c r="B52" s="139" t="s">
        <v>121</v>
      </c>
      <c r="C52" s="81" t="s">
        <v>166</v>
      </c>
      <c r="D52" s="121" t="s">
        <v>19</v>
      </c>
      <c r="E52" s="122">
        <v>-9737665.481787693</v>
      </c>
      <c r="F52" s="122">
        <v>-2535368.6364293527</v>
      </c>
      <c r="G52" s="122">
        <v>-2445701.849588581</v>
      </c>
      <c r="H52" s="122">
        <v>-2398333.9710049676</v>
      </c>
      <c r="I52" s="122">
        <v>-2358261.0247647916</v>
      </c>
      <c r="J52" s="122">
        <v>-9813000</v>
      </c>
      <c r="K52" s="122">
        <v>-2556000</v>
      </c>
      <c r="L52" s="122">
        <v>-2463000</v>
      </c>
      <c r="M52" s="122">
        <v>-2417000</v>
      </c>
      <c r="N52" s="122">
        <v>-2377000</v>
      </c>
    </row>
    <row r="53" spans="1:14" ht="13.5">
      <c r="A53" s="22" t="s">
        <v>20</v>
      </c>
      <c r="B53" s="139" t="s">
        <v>121</v>
      </c>
      <c r="C53" s="81" t="s">
        <v>166</v>
      </c>
      <c r="D53" s="115" t="s">
        <v>46</v>
      </c>
      <c r="E53" s="117">
        <v>5357413.656078041</v>
      </c>
      <c r="F53" s="117">
        <v>1217397.739971254</v>
      </c>
      <c r="G53" s="117">
        <v>1336263.1936546252</v>
      </c>
      <c r="H53" s="117">
        <v>1409387.3912485875</v>
      </c>
      <c r="I53" s="117">
        <v>1394365.3312035748</v>
      </c>
      <c r="J53" s="117">
        <v>5555000</v>
      </c>
      <c r="K53" s="117">
        <v>1205000</v>
      </c>
      <c r="L53" s="117">
        <v>1359000</v>
      </c>
      <c r="M53" s="117">
        <v>1485000</v>
      </c>
      <c r="N53" s="117">
        <v>1506000</v>
      </c>
    </row>
    <row r="54" spans="1:14" ht="13.5">
      <c r="A54" s="22" t="s">
        <v>0</v>
      </c>
      <c r="B54" s="139" t="s">
        <v>121</v>
      </c>
      <c r="C54" s="81" t="s">
        <v>166</v>
      </c>
      <c r="D54" s="121" t="s">
        <v>21</v>
      </c>
      <c r="E54" s="122">
        <v>-1842762.9539044108</v>
      </c>
      <c r="F54" s="122">
        <v>-523952.36088367144</v>
      </c>
      <c r="G54" s="122">
        <v>-442559.84410573414</v>
      </c>
      <c r="H54" s="122">
        <v>-457976.19908524747</v>
      </c>
      <c r="I54" s="122">
        <v>-418274.5498297574</v>
      </c>
      <c r="J54" s="122">
        <v>-1872000</v>
      </c>
      <c r="K54" s="122">
        <v>-537000</v>
      </c>
      <c r="L54" s="122">
        <v>-450000</v>
      </c>
      <c r="M54" s="122">
        <v>-464000</v>
      </c>
      <c r="N54" s="122">
        <v>-421000</v>
      </c>
    </row>
    <row r="55" spans="1:14" ht="13.5">
      <c r="A55" s="22" t="s">
        <v>22</v>
      </c>
      <c r="B55" s="139" t="s">
        <v>121</v>
      </c>
      <c r="C55" s="81" t="s">
        <v>166</v>
      </c>
      <c r="D55" s="115" t="s">
        <v>23</v>
      </c>
      <c r="E55" s="117">
        <v>3514650.70217363</v>
      </c>
      <c r="F55" s="117">
        <v>693445.3790875826</v>
      </c>
      <c r="G55" s="117">
        <v>893703.3495488911</v>
      </c>
      <c r="H55" s="117">
        <v>951411.19216334</v>
      </c>
      <c r="I55" s="117">
        <v>976090.7813738174</v>
      </c>
      <c r="J55" s="117">
        <v>3683000</v>
      </c>
      <c r="K55" s="117">
        <v>668000</v>
      </c>
      <c r="L55" s="117">
        <v>909000</v>
      </c>
      <c r="M55" s="117">
        <v>1021000</v>
      </c>
      <c r="N55" s="117">
        <v>1085000</v>
      </c>
    </row>
    <row r="56" spans="1:14" ht="13.5">
      <c r="A56" s="26" t="s">
        <v>24</v>
      </c>
      <c r="B56" s="139" t="s">
        <v>121</v>
      </c>
      <c r="C56" s="81" t="s">
        <v>166</v>
      </c>
      <c r="D56" s="121" t="s">
        <v>81</v>
      </c>
      <c r="E56" s="122">
        <v>55776.950185652895</v>
      </c>
      <c r="F56" s="122">
        <v>-1397.305141868345</v>
      </c>
      <c r="G56" s="122">
        <v>12914.042357885379</v>
      </c>
      <c r="H56" s="122">
        <v>24308.609842966915</v>
      </c>
      <c r="I56" s="122">
        <v>19951.603126668946</v>
      </c>
      <c r="J56" s="122">
        <v>40000</v>
      </c>
      <c r="K56" s="122">
        <v>4000</v>
      </c>
      <c r="L56" s="122">
        <v>10000</v>
      </c>
      <c r="M56" s="122">
        <v>14000</v>
      </c>
      <c r="N56" s="122">
        <v>12000</v>
      </c>
    </row>
    <row r="57" spans="1:14" ht="13.5">
      <c r="A57" s="26" t="s">
        <v>25</v>
      </c>
      <c r="B57" s="139" t="s">
        <v>121</v>
      </c>
      <c r="C57" s="81" t="s">
        <v>166</v>
      </c>
      <c r="D57" s="89" t="s">
        <v>26</v>
      </c>
      <c r="E57" s="122">
        <v>-4252.043486941802</v>
      </c>
      <c r="F57" s="122">
        <v>-2729.72515400061</v>
      </c>
      <c r="G57" s="122">
        <v>-891.8876941196557</v>
      </c>
      <c r="H57" s="122">
        <v>-1150.6813201762234</v>
      </c>
      <c r="I57" s="122">
        <v>520.2506813546843</v>
      </c>
      <c r="J57" s="122">
        <v>-4000</v>
      </c>
      <c r="K57" s="122">
        <v>-2000</v>
      </c>
      <c r="L57" s="122">
        <v>-1000</v>
      </c>
      <c r="M57" s="122">
        <v>-2000</v>
      </c>
      <c r="N57" s="122">
        <v>1000</v>
      </c>
    </row>
    <row r="58" spans="1:14" ht="13.5">
      <c r="A58" s="22" t="s">
        <v>28</v>
      </c>
      <c r="B58" s="139" t="s">
        <v>121</v>
      </c>
      <c r="C58" s="81" t="s">
        <v>166</v>
      </c>
      <c r="D58" s="115" t="s">
        <v>48</v>
      </c>
      <c r="E58" s="117">
        <v>3566175.608872341</v>
      </c>
      <c r="F58" s="117">
        <v>689318.3487917136</v>
      </c>
      <c r="G58" s="117">
        <v>905725.5042126568</v>
      </c>
      <c r="H58" s="117">
        <v>974569.1206861307</v>
      </c>
      <c r="I58" s="117">
        <v>996562.635181841</v>
      </c>
      <c r="J58" s="117">
        <v>3719000</v>
      </c>
      <c r="K58" s="117">
        <v>670000</v>
      </c>
      <c r="L58" s="117">
        <v>918000</v>
      </c>
      <c r="M58" s="117">
        <v>1033000</v>
      </c>
      <c r="N58" s="117">
        <v>1098000</v>
      </c>
    </row>
    <row r="59" spans="2:14" s="9" customFormat="1" ht="6" customHeight="1">
      <c r="B59" s="140"/>
      <c r="C59" s="6"/>
      <c r="D59" s="17"/>
      <c r="E59" s="131"/>
      <c r="F59" s="131"/>
      <c r="G59" s="131"/>
      <c r="H59" s="131"/>
      <c r="I59" s="131"/>
      <c r="J59" s="131"/>
      <c r="K59" s="131"/>
      <c r="L59" s="131"/>
      <c r="M59" s="131"/>
      <c r="N59" s="131"/>
    </row>
    <row r="60" spans="3:14" ht="13.5">
      <c r="C60" s="128" t="s">
        <v>166</v>
      </c>
      <c r="D60" s="121" t="s">
        <v>94</v>
      </c>
      <c r="E60" s="153">
        <f>'FPN '!E20</f>
        <v>19047084.011156984</v>
      </c>
      <c r="F60" s="153">
        <f>'FPN '!F20</f>
        <v>19047084.011156984</v>
      </c>
      <c r="G60" s="114">
        <f>'FPN '!G20</f>
        <v>19170655.350281496</v>
      </c>
      <c r="H60" s="114">
        <f>'FPN '!H20</f>
        <v>19302440.760748774</v>
      </c>
      <c r="I60" s="114">
        <f>'FPN '!I20</f>
        <v>19459696.660349276</v>
      </c>
      <c r="J60" s="114">
        <f>'FPN '!J20</f>
        <v>19047084.011156984</v>
      </c>
      <c r="K60" s="114">
        <f>'FPN '!K20</f>
        <v>19047084.011156984</v>
      </c>
      <c r="L60" s="114">
        <f>'FPN '!L20</f>
        <v>19170655.350281496</v>
      </c>
      <c r="M60" s="114">
        <f>'FPN '!M20</f>
        <v>19302440.760748774</v>
      </c>
      <c r="N60" s="153">
        <f>'FPN '!N20</f>
        <v>19459696.660349276</v>
      </c>
    </row>
    <row r="61" spans="2:14" s="9" customFormat="1" ht="13.5" customHeight="1">
      <c r="B61" s="140"/>
      <c r="C61" s="6"/>
      <c r="D61" s="7"/>
      <c r="E61" s="133"/>
      <c r="F61" s="133"/>
      <c r="G61" s="133"/>
      <c r="H61" s="133"/>
      <c r="I61" s="133"/>
      <c r="J61" s="133"/>
      <c r="K61" s="133"/>
      <c r="L61" s="133"/>
      <c r="M61" s="133"/>
      <c r="N61" s="133"/>
    </row>
    <row r="62" spans="4:14" ht="13.5">
      <c r="D62" s="25" t="s">
        <v>91</v>
      </c>
      <c r="E62" s="103">
        <f>2013</f>
        <v>2013</v>
      </c>
      <c r="F62" s="103" t="s">
        <v>188</v>
      </c>
      <c r="G62" s="103" t="s">
        <v>189</v>
      </c>
      <c r="H62" s="103" t="s">
        <v>190</v>
      </c>
      <c r="I62" s="103" t="s">
        <v>191</v>
      </c>
      <c r="J62" s="103">
        <f>2012</f>
        <v>2012</v>
      </c>
      <c r="K62" s="103" t="s">
        <v>115</v>
      </c>
      <c r="L62" s="103" t="s">
        <v>116</v>
      </c>
      <c r="M62" s="103" t="s">
        <v>117</v>
      </c>
      <c r="N62" s="103" t="s">
        <v>118</v>
      </c>
    </row>
    <row r="63" ht="13.5">
      <c r="D63" s="115" t="s">
        <v>162</v>
      </c>
    </row>
    <row r="64" spans="1:14" ht="13.5">
      <c r="A64" s="22" t="s">
        <v>17</v>
      </c>
      <c r="B64" s="138" t="s">
        <v>40</v>
      </c>
      <c r="C64" s="88" t="s">
        <v>1</v>
      </c>
      <c r="D64" s="115" t="s">
        <v>43</v>
      </c>
      <c r="E64" s="117">
        <v>6921539.298050503</v>
      </c>
      <c r="F64" s="117">
        <v>1698478.8694319795</v>
      </c>
      <c r="G64" s="117">
        <v>1753480.8604364302</v>
      </c>
      <c r="H64" s="117">
        <v>1757822.3880984057</v>
      </c>
      <c r="I64" s="117">
        <v>1711757.1800836874</v>
      </c>
      <c r="J64" s="113">
        <v>6973000</v>
      </c>
      <c r="K64" s="113">
        <v>1658000</v>
      </c>
      <c r="L64" s="113">
        <v>1743000</v>
      </c>
      <c r="M64" s="113">
        <v>1787000</v>
      </c>
      <c r="N64" s="113">
        <v>1785000</v>
      </c>
    </row>
    <row r="65" spans="1:14" s="18" customFormat="1" ht="13.5">
      <c r="A65" s="26" t="s">
        <v>42</v>
      </c>
      <c r="B65" s="138" t="s">
        <v>40</v>
      </c>
      <c r="C65" s="118" t="s">
        <v>1</v>
      </c>
      <c r="D65" s="119" t="s">
        <v>44</v>
      </c>
      <c r="E65" s="120">
        <v>4144904.785155749</v>
      </c>
      <c r="F65" s="120">
        <v>1025675.3363252069</v>
      </c>
      <c r="G65" s="120">
        <v>1053502.1864659435</v>
      </c>
      <c r="H65" s="120">
        <v>1055873.1582366596</v>
      </c>
      <c r="I65" s="120">
        <v>1009854.1041279384</v>
      </c>
      <c r="J65" s="120">
        <v>4203000</v>
      </c>
      <c r="K65" s="120">
        <v>987000</v>
      </c>
      <c r="L65" s="120">
        <v>1044000</v>
      </c>
      <c r="M65" s="120">
        <v>1087000</v>
      </c>
      <c r="N65" s="120">
        <v>1085000</v>
      </c>
    </row>
    <row r="66" spans="1:14" s="18" customFormat="1" ht="13.5">
      <c r="A66" s="26" t="s">
        <v>41</v>
      </c>
      <c r="B66" s="138" t="s">
        <v>40</v>
      </c>
      <c r="C66" s="118" t="s">
        <v>1</v>
      </c>
      <c r="D66" s="119" t="s">
        <v>45</v>
      </c>
      <c r="E66" s="120">
        <v>2776634.5128947543</v>
      </c>
      <c r="F66" s="120">
        <v>672803.5331067726</v>
      </c>
      <c r="G66" s="120">
        <v>699978.6739704867</v>
      </c>
      <c r="H66" s="120">
        <v>701949.229861746</v>
      </c>
      <c r="I66" s="120">
        <v>701903.075955749</v>
      </c>
      <c r="J66" s="120">
        <v>2770000</v>
      </c>
      <c r="K66" s="120">
        <v>671000</v>
      </c>
      <c r="L66" s="120">
        <v>699000</v>
      </c>
      <c r="M66" s="120">
        <v>700000</v>
      </c>
      <c r="N66" s="120">
        <v>700000</v>
      </c>
    </row>
    <row r="67" spans="1:14" ht="13.5">
      <c r="A67" s="22" t="s">
        <v>18</v>
      </c>
      <c r="B67" s="138" t="s">
        <v>40</v>
      </c>
      <c r="C67" s="88" t="s">
        <v>1</v>
      </c>
      <c r="D67" s="121" t="s">
        <v>19</v>
      </c>
      <c r="E67" s="122">
        <v>-4543171.60354</v>
      </c>
      <c r="F67" s="122">
        <v>-1200628.6442558132</v>
      </c>
      <c r="G67" s="122">
        <v>-1162230.3014856686</v>
      </c>
      <c r="H67" s="122">
        <v>-1095725.5655569402</v>
      </c>
      <c r="I67" s="122">
        <v>-1084587.0922415783</v>
      </c>
      <c r="J67" s="122">
        <v>-4506000</v>
      </c>
      <c r="K67" s="122">
        <v>-1187000</v>
      </c>
      <c r="L67" s="122">
        <v>-1151000</v>
      </c>
      <c r="M67" s="122">
        <v>-1087000</v>
      </c>
      <c r="N67" s="122">
        <v>-1081000</v>
      </c>
    </row>
    <row r="68" spans="1:14" ht="13.5">
      <c r="A68" s="22" t="s">
        <v>20</v>
      </c>
      <c r="B68" s="138" t="s">
        <v>40</v>
      </c>
      <c r="C68" s="88" t="s">
        <v>1</v>
      </c>
      <c r="D68" s="115" t="s">
        <v>46</v>
      </c>
      <c r="E68" s="117">
        <v>2378367.6945105037</v>
      </c>
      <c r="F68" s="117">
        <v>497850.2251761663</v>
      </c>
      <c r="G68" s="117">
        <v>591250.5589507616</v>
      </c>
      <c r="H68" s="117">
        <v>662096.8225414655</v>
      </c>
      <c r="I68" s="117">
        <v>627170.0878421091</v>
      </c>
      <c r="J68" s="117">
        <v>2467000</v>
      </c>
      <c r="K68" s="117">
        <v>471000</v>
      </c>
      <c r="L68" s="117">
        <v>592000</v>
      </c>
      <c r="M68" s="117">
        <v>700000</v>
      </c>
      <c r="N68" s="117">
        <v>704000</v>
      </c>
    </row>
    <row r="69" spans="1:14" ht="13.5">
      <c r="A69" s="22" t="s">
        <v>0</v>
      </c>
      <c r="B69" s="138" t="s">
        <v>40</v>
      </c>
      <c r="C69" s="88" t="s">
        <v>1</v>
      </c>
      <c r="D69" s="121" t="s">
        <v>21</v>
      </c>
      <c r="E69" s="122">
        <v>-343489.0010607843</v>
      </c>
      <c r="F69" s="122">
        <v>-86666.23147664429</v>
      </c>
      <c r="G69" s="122">
        <v>-89626.68755828009</v>
      </c>
      <c r="H69" s="122">
        <v>-88091.6721058599</v>
      </c>
      <c r="I69" s="122">
        <v>-79104.40992000006</v>
      </c>
      <c r="J69" s="122">
        <v>-344000</v>
      </c>
      <c r="K69" s="122">
        <v>-86000</v>
      </c>
      <c r="L69" s="122">
        <v>-90000</v>
      </c>
      <c r="M69" s="122">
        <v>-88000</v>
      </c>
      <c r="N69" s="122">
        <v>-80000</v>
      </c>
    </row>
    <row r="70" spans="1:14" ht="13.5">
      <c r="A70" s="22" t="s">
        <v>22</v>
      </c>
      <c r="B70" s="138" t="s">
        <v>40</v>
      </c>
      <c r="C70" s="88" t="s">
        <v>1</v>
      </c>
      <c r="D70" s="115" t="s">
        <v>23</v>
      </c>
      <c r="E70" s="117">
        <v>2034878.6934497193</v>
      </c>
      <c r="F70" s="117">
        <v>411183.993699522</v>
      </c>
      <c r="G70" s="117">
        <v>501623.8713924815</v>
      </c>
      <c r="H70" s="117">
        <v>574005.1504356056</v>
      </c>
      <c r="I70" s="117">
        <v>548065.6779221091</v>
      </c>
      <c r="J70" s="117">
        <v>2123000</v>
      </c>
      <c r="K70" s="117">
        <v>385000</v>
      </c>
      <c r="L70" s="117">
        <v>502000</v>
      </c>
      <c r="M70" s="117">
        <v>612000</v>
      </c>
      <c r="N70" s="117">
        <v>624000</v>
      </c>
    </row>
    <row r="71" spans="1:14" ht="13.5">
      <c r="A71" s="22" t="s">
        <v>27</v>
      </c>
      <c r="B71" s="138" t="s">
        <v>40</v>
      </c>
      <c r="C71" s="88" t="s">
        <v>1</v>
      </c>
      <c r="D71" s="121" t="s">
        <v>47</v>
      </c>
      <c r="E71" s="122">
        <v>4492.167336899999</v>
      </c>
      <c r="F71" s="122">
        <v>629.7706899999989</v>
      </c>
      <c r="G71" s="122">
        <v>954.5341699999983</v>
      </c>
      <c r="H71" s="122">
        <v>1049.2950168999987</v>
      </c>
      <c r="I71" s="122">
        <v>1858.567459999999</v>
      </c>
      <c r="J71" s="122">
        <v>4000</v>
      </c>
      <c r="K71" s="122">
        <v>0</v>
      </c>
      <c r="L71" s="122">
        <v>1000</v>
      </c>
      <c r="M71" s="122">
        <v>1000</v>
      </c>
      <c r="N71" s="122">
        <v>2000</v>
      </c>
    </row>
    <row r="72" spans="1:14" ht="13.5">
      <c r="A72" s="22" t="s">
        <v>28</v>
      </c>
      <c r="B72" s="138" t="s">
        <v>40</v>
      </c>
      <c r="C72" s="88" t="s">
        <v>1</v>
      </c>
      <c r="D72" s="115" t="s">
        <v>48</v>
      </c>
      <c r="E72" s="117">
        <v>2039370.8607866194</v>
      </c>
      <c r="F72" s="117">
        <v>411813.76438952197</v>
      </c>
      <c r="G72" s="117">
        <v>502578.4055624815</v>
      </c>
      <c r="H72" s="117">
        <v>575054.4454525056</v>
      </c>
      <c r="I72" s="117">
        <v>549924.2453821092</v>
      </c>
      <c r="J72" s="117">
        <v>2127000</v>
      </c>
      <c r="K72" s="117">
        <v>385000</v>
      </c>
      <c r="L72" s="117">
        <v>503000</v>
      </c>
      <c r="M72" s="117">
        <v>613000</v>
      </c>
      <c r="N72" s="117">
        <v>626000</v>
      </c>
    </row>
    <row r="73" spans="1:14" ht="13.5">
      <c r="A73" s="22"/>
      <c r="B73" s="138"/>
      <c r="C73" s="6"/>
      <c r="D73" s="121" t="s">
        <v>80</v>
      </c>
      <c r="E73" s="122">
        <f aca="true" t="shared" si="2" ref="E73:N73">E74-E72</f>
        <v>-129977.32652384252</v>
      </c>
      <c r="F73" s="122">
        <f t="shared" si="2"/>
        <v>-28644.503166272305</v>
      </c>
      <c r="G73" s="122">
        <f t="shared" si="2"/>
        <v>-33450.880203174136</v>
      </c>
      <c r="H73" s="122">
        <f t="shared" si="2"/>
        <v>-32662.18257705972</v>
      </c>
      <c r="I73" s="122">
        <f t="shared" si="2"/>
        <v>-35219.76057733467</v>
      </c>
      <c r="J73" s="122">
        <f t="shared" si="2"/>
        <v>-129000</v>
      </c>
      <c r="K73" s="122">
        <f t="shared" si="2"/>
        <v>-27000</v>
      </c>
      <c r="L73" s="122">
        <f t="shared" si="2"/>
        <v>-35000</v>
      </c>
      <c r="M73" s="122">
        <f t="shared" si="2"/>
        <v>-32000</v>
      </c>
      <c r="N73" s="122">
        <f t="shared" si="2"/>
        <v>-35000</v>
      </c>
    </row>
    <row r="74" spans="1:14" ht="13.5">
      <c r="A74" s="22" t="s">
        <v>28</v>
      </c>
      <c r="B74" s="141" t="s">
        <v>50</v>
      </c>
      <c r="C74" s="79" t="s">
        <v>2</v>
      </c>
      <c r="D74" s="115" t="s">
        <v>49</v>
      </c>
      <c r="E74" s="117">
        <v>1909393.5342627768</v>
      </c>
      <c r="F74" s="117">
        <v>383169.26122324966</v>
      </c>
      <c r="G74" s="117">
        <v>469127.52535930736</v>
      </c>
      <c r="H74" s="117">
        <v>542392.2628754459</v>
      </c>
      <c r="I74" s="117">
        <v>514704.4848047745</v>
      </c>
      <c r="J74" s="113">
        <v>1998000</v>
      </c>
      <c r="K74" s="113">
        <v>358000</v>
      </c>
      <c r="L74" s="113">
        <v>468000</v>
      </c>
      <c r="M74" s="113">
        <v>581000</v>
      </c>
      <c r="N74" s="113">
        <v>591000</v>
      </c>
    </row>
    <row r="75" spans="2:14" s="9" customFormat="1" ht="6" customHeight="1">
      <c r="B75" s="140"/>
      <c r="C75" s="6"/>
      <c r="D75" s="17"/>
      <c r="E75" s="131"/>
      <c r="F75" s="131"/>
      <c r="G75" s="131"/>
      <c r="H75" s="131"/>
      <c r="I75" s="131"/>
      <c r="J75" s="131"/>
      <c r="K75" s="131"/>
      <c r="L75" s="131"/>
      <c r="M75" s="131"/>
      <c r="N75" s="131"/>
    </row>
    <row r="76" spans="1:14" ht="13.5">
      <c r="A76" s="26"/>
      <c r="B76" s="138"/>
      <c r="C76" s="78" t="s">
        <v>2</v>
      </c>
      <c r="D76" s="121" t="s">
        <v>94</v>
      </c>
      <c r="E76" s="153">
        <f>'FPN '!E21</f>
        <v>6921517.040345018</v>
      </c>
      <c r="F76" s="153">
        <f>'FPN '!F21</f>
        <v>6921517.040345018</v>
      </c>
      <c r="G76" s="114">
        <f>'FPN '!G21</f>
        <v>6960582.198651346</v>
      </c>
      <c r="H76" s="114">
        <f>'FPN '!H21</f>
        <v>6994936.038832668</v>
      </c>
      <c r="I76" s="114">
        <f>'FPN '!I21</f>
        <v>7015867.018470415</v>
      </c>
      <c r="J76" s="114">
        <f>'FPN '!J21</f>
        <v>6921517.040345018</v>
      </c>
      <c r="K76" s="114">
        <f>'FPN '!K21</f>
        <v>6921517.040345018</v>
      </c>
      <c r="L76" s="114">
        <f>'FPN '!L21</f>
        <v>6960582.198651346</v>
      </c>
      <c r="M76" s="114">
        <f>'FPN '!M21</f>
        <v>6994936.038832668</v>
      </c>
      <c r="N76" s="153">
        <f>'FPN '!N21</f>
        <v>7015867.018470415</v>
      </c>
    </row>
    <row r="77" spans="3:4" ht="13.5">
      <c r="C77" s="6"/>
      <c r="D77" s="7"/>
    </row>
    <row r="78" spans="2:14" s="11" customFormat="1" ht="13.5">
      <c r="B78" s="137"/>
      <c r="C78" s="9"/>
      <c r="D78" s="25" t="s">
        <v>91</v>
      </c>
      <c r="E78" s="103">
        <f>2013</f>
        <v>2013</v>
      </c>
      <c r="F78" s="103" t="s">
        <v>188</v>
      </c>
      <c r="G78" s="103" t="s">
        <v>189</v>
      </c>
      <c r="H78" s="103" t="s">
        <v>190</v>
      </c>
      <c r="I78" s="103" t="s">
        <v>191</v>
      </c>
      <c r="J78" s="103">
        <f>2012</f>
        <v>2012</v>
      </c>
      <c r="K78" s="103" t="s">
        <v>115</v>
      </c>
      <c r="L78" s="103" t="s">
        <v>116</v>
      </c>
      <c r="M78" s="103" t="s">
        <v>117</v>
      </c>
      <c r="N78" s="103" t="s">
        <v>118</v>
      </c>
    </row>
    <row r="79" spans="3:14" ht="13.5">
      <c r="C79" s="19"/>
      <c r="D79" s="115" t="s">
        <v>161</v>
      </c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4" ht="13.5">
      <c r="A80" s="26" t="s">
        <v>53</v>
      </c>
      <c r="B80" s="138" t="s">
        <v>40</v>
      </c>
      <c r="C80" s="88" t="s">
        <v>7</v>
      </c>
      <c r="D80" s="115" t="s">
        <v>43</v>
      </c>
      <c r="E80" s="117">
        <v>6854633.551724335</v>
      </c>
      <c r="F80" s="117">
        <v>1694393.2553419794</v>
      </c>
      <c r="G80" s="117">
        <v>1744825.7282002622</v>
      </c>
      <c r="H80" s="117">
        <v>1712849.1129645735</v>
      </c>
      <c r="I80" s="117">
        <v>1702565.4552175195</v>
      </c>
      <c r="J80" s="113">
        <v>6906000</v>
      </c>
      <c r="K80" s="113">
        <v>1654000</v>
      </c>
      <c r="L80" s="113">
        <v>1734000</v>
      </c>
      <c r="M80" s="113">
        <v>1742000</v>
      </c>
      <c r="N80" s="113">
        <v>1776000</v>
      </c>
    </row>
    <row r="81" spans="1:14" s="18" customFormat="1" ht="13.5">
      <c r="A81" s="26" t="s">
        <v>52</v>
      </c>
      <c r="B81" s="138" t="s">
        <v>40</v>
      </c>
      <c r="C81" s="118" t="s">
        <v>7</v>
      </c>
      <c r="D81" s="119" t="s">
        <v>44</v>
      </c>
      <c r="E81" s="120">
        <v>4077999.038829581</v>
      </c>
      <c r="F81" s="120">
        <v>1021589.7222352069</v>
      </c>
      <c r="G81" s="120">
        <v>1044847.0542297756</v>
      </c>
      <c r="H81" s="120">
        <v>1010899.8831028275</v>
      </c>
      <c r="I81" s="120">
        <v>1000662.3792617705</v>
      </c>
      <c r="J81" s="120">
        <v>4136000</v>
      </c>
      <c r="K81" s="120">
        <v>983000</v>
      </c>
      <c r="L81" s="120">
        <v>1035000</v>
      </c>
      <c r="M81" s="120">
        <v>1042000</v>
      </c>
      <c r="N81" s="120">
        <v>1076000</v>
      </c>
    </row>
    <row r="82" spans="1:14" s="18" customFormat="1" ht="13.5">
      <c r="A82" s="26" t="s">
        <v>41</v>
      </c>
      <c r="B82" s="138" t="s">
        <v>40</v>
      </c>
      <c r="C82" s="118" t="s">
        <v>7</v>
      </c>
      <c r="D82" s="119" t="s">
        <v>45</v>
      </c>
      <c r="E82" s="120">
        <v>2776634.5128947543</v>
      </c>
      <c r="F82" s="120">
        <v>672803.5331067726</v>
      </c>
      <c r="G82" s="120">
        <v>699978.6739704867</v>
      </c>
      <c r="H82" s="120">
        <v>701949.229861746</v>
      </c>
      <c r="I82" s="120">
        <v>701903.075955749</v>
      </c>
      <c r="J82" s="120">
        <v>2770000</v>
      </c>
      <c r="K82" s="120">
        <v>671000</v>
      </c>
      <c r="L82" s="120">
        <v>699000</v>
      </c>
      <c r="M82" s="120">
        <v>700000</v>
      </c>
      <c r="N82" s="120">
        <v>700000</v>
      </c>
    </row>
    <row r="83" spans="1:14" ht="13.5">
      <c r="A83" s="22" t="s">
        <v>18</v>
      </c>
      <c r="B83" s="138" t="s">
        <v>40</v>
      </c>
      <c r="C83" s="88" t="s">
        <v>7</v>
      </c>
      <c r="D83" s="121" t="s">
        <v>19</v>
      </c>
      <c r="E83" s="122">
        <v>-4543171.60354</v>
      </c>
      <c r="F83" s="122">
        <v>-1200628.6442558132</v>
      </c>
      <c r="G83" s="122">
        <v>-1162230.3014856686</v>
      </c>
      <c r="H83" s="122">
        <v>-1095725.5655569402</v>
      </c>
      <c r="I83" s="122">
        <v>-1084587.0922415783</v>
      </c>
      <c r="J83" s="122">
        <v>-4506000</v>
      </c>
      <c r="K83" s="122">
        <v>-1187000</v>
      </c>
      <c r="L83" s="122">
        <v>-1151000</v>
      </c>
      <c r="M83" s="122">
        <v>-1087000</v>
      </c>
      <c r="N83" s="122">
        <v>-1081000</v>
      </c>
    </row>
    <row r="84" spans="1:14" ht="13.5">
      <c r="A84" s="26" t="s">
        <v>54</v>
      </c>
      <c r="B84" s="138" t="s">
        <v>40</v>
      </c>
      <c r="C84" s="88" t="s">
        <v>7</v>
      </c>
      <c r="D84" s="115" t="s">
        <v>46</v>
      </c>
      <c r="E84" s="117">
        <v>2311461.9481843356</v>
      </c>
      <c r="F84" s="117">
        <v>493764.6110861663</v>
      </c>
      <c r="G84" s="117">
        <v>582595.4267145937</v>
      </c>
      <c r="H84" s="117">
        <v>617123.5474076334</v>
      </c>
      <c r="I84" s="117">
        <v>617978.3629759413</v>
      </c>
      <c r="J84" s="117">
        <v>2400000</v>
      </c>
      <c r="K84" s="117">
        <v>467000</v>
      </c>
      <c r="L84" s="117">
        <v>583000</v>
      </c>
      <c r="M84" s="117">
        <v>655000</v>
      </c>
      <c r="N84" s="117">
        <v>695000</v>
      </c>
    </row>
    <row r="85" spans="1:14" ht="13.5">
      <c r="A85" s="22" t="s">
        <v>0</v>
      </c>
      <c r="B85" s="138" t="s">
        <v>40</v>
      </c>
      <c r="C85" s="88" t="s">
        <v>7</v>
      </c>
      <c r="D85" s="121" t="s">
        <v>21</v>
      </c>
      <c r="E85" s="122">
        <v>-343489.0010607843</v>
      </c>
      <c r="F85" s="122">
        <v>-86666.23147664429</v>
      </c>
      <c r="G85" s="122">
        <v>-89626.68755828009</v>
      </c>
      <c r="H85" s="122">
        <v>-88091.6721058599</v>
      </c>
      <c r="I85" s="122">
        <v>-79104.40992000006</v>
      </c>
      <c r="J85" s="122">
        <v>-344000</v>
      </c>
      <c r="K85" s="122">
        <v>-86000</v>
      </c>
      <c r="L85" s="122">
        <v>-90000</v>
      </c>
      <c r="M85" s="122">
        <v>-88000</v>
      </c>
      <c r="N85" s="122">
        <v>-80000</v>
      </c>
    </row>
    <row r="86" spans="1:14" ht="13.5">
      <c r="A86" s="26" t="s">
        <v>55</v>
      </c>
      <c r="B86" s="138" t="s">
        <v>40</v>
      </c>
      <c r="C86" s="88" t="s">
        <v>7</v>
      </c>
      <c r="D86" s="115" t="s">
        <v>23</v>
      </c>
      <c r="E86" s="117">
        <v>1967972.9471235515</v>
      </c>
      <c r="F86" s="117">
        <v>407098.379609522</v>
      </c>
      <c r="G86" s="117">
        <v>492968.7391563136</v>
      </c>
      <c r="H86" s="117">
        <v>529031.8753017734</v>
      </c>
      <c r="I86" s="117">
        <v>538873.9530559413</v>
      </c>
      <c r="J86" s="117">
        <v>2056000</v>
      </c>
      <c r="K86" s="117">
        <v>381000</v>
      </c>
      <c r="L86" s="117">
        <v>493000</v>
      </c>
      <c r="M86" s="117">
        <v>567000</v>
      </c>
      <c r="N86" s="117">
        <v>615000</v>
      </c>
    </row>
    <row r="87" spans="1:14" ht="13.5">
      <c r="A87" s="22" t="s">
        <v>27</v>
      </c>
      <c r="B87" s="138" t="s">
        <v>40</v>
      </c>
      <c r="C87" s="88" t="s">
        <v>7</v>
      </c>
      <c r="D87" s="121" t="s">
        <v>47</v>
      </c>
      <c r="E87" s="122">
        <v>4492.167336899999</v>
      </c>
      <c r="F87" s="122">
        <v>629.7706899999989</v>
      </c>
      <c r="G87" s="122">
        <v>954.5341699999983</v>
      </c>
      <c r="H87" s="122">
        <v>1049.2950168999987</v>
      </c>
      <c r="I87" s="122">
        <v>1858.567459999999</v>
      </c>
      <c r="J87" s="122">
        <v>4000</v>
      </c>
      <c r="K87" s="122">
        <v>0</v>
      </c>
      <c r="L87" s="122">
        <v>1000</v>
      </c>
      <c r="M87" s="122">
        <v>1000</v>
      </c>
      <c r="N87" s="122">
        <v>2000</v>
      </c>
    </row>
    <row r="88" spans="1:14" ht="13.5">
      <c r="A88" s="26" t="s">
        <v>56</v>
      </c>
      <c r="B88" s="138" t="s">
        <v>40</v>
      </c>
      <c r="C88" s="88" t="s">
        <v>7</v>
      </c>
      <c r="D88" s="115" t="s">
        <v>48</v>
      </c>
      <c r="E88" s="117">
        <v>1972465.1144604515</v>
      </c>
      <c r="F88" s="117">
        <v>407728.150299522</v>
      </c>
      <c r="G88" s="117">
        <v>493923.2733263136</v>
      </c>
      <c r="H88" s="117">
        <v>530081.1703186735</v>
      </c>
      <c r="I88" s="117">
        <v>540732.5205159413</v>
      </c>
      <c r="J88" s="117">
        <v>2060000</v>
      </c>
      <c r="K88" s="117">
        <v>381000</v>
      </c>
      <c r="L88" s="117">
        <v>494000</v>
      </c>
      <c r="M88" s="117">
        <v>568000</v>
      </c>
      <c r="N88" s="117">
        <v>617000</v>
      </c>
    </row>
    <row r="89" spans="1:14" ht="13.5">
      <c r="A89" s="30"/>
      <c r="B89" s="138"/>
      <c r="C89" s="6"/>
      <c r="D89" s="121" t="s">
        <v>80</v>
      </c>
      <c r="E89" s="122">
        <f aca="true" t="shared" si="3" ref="E89:N89">E90-E88</f>
        <v>-129977.32652384252</v>
      </c>
      <c r="F89" s="122">
        <f t="shared" si="3"/>
        <v>-28644.503166272305</v>
      </c>
      <c r="G89" s="122">
        <f t="shared" si="3"/>
        <v>-33450.880203174136</v>
      </c>
      <c r="H89" s="122">
        <f t="shared" si="3"/>
        <v>-32662.18257705972</v>
      </c>
      <c r="I89" s="122">
        <f t="shared" si="3"/>
        <v>-35219.76057733473</v>
      </c>
      <c r="J89" s="122">
        <f t="shared" si="3"/>
        <v>-129000</v>
      </c>
      <c r="K89" s="122">
        <f t="shared" si="3"/>
        <v>-27000</v>
      </c>
      <c r="L89" s="122">
        <f t="shared" si="3"/>
        <v>-35000</v>
      </c>
      <c r="M89" s="122">
        <f t="shared" si="3"/>
        <v>-32000</v>
      </c>
      <c r="N89" s="122">
        <f t="shared" si="3"/>
        <v>-35000</v>
      </c>
    </row>
    <row r="90" spans="1:14" ht="13.5">
      <c r="A90" s="26" t="s">
        <v>56</v>
      </c>
      <c r="B90" s="141" t="s">
        <v>50</v>
      </c>
      <c r="C90" s="88" t="s">
        <v>107</v>
      </c>
      <c r="D90" s="115" t="s">
        <v>49</v>
      </c>
      <c r="E90" s="117">
        <v>1842487.787936609</v>
      </c>
      <c r="F90" s="117">
        <v>379083.6471332497</v>
      </c>
      <c r="G90" s="117">
        <v>460472.39312313945</v>
      </c>
      <c r="H90" s="117">
        <v>497418.98774161376</v>
      </c>
      <c r="I90" s="117">
        <v>505512.7599386066</v>
      </c>
      <c r="J90" s="113">
        <v>1931000</v>
      </c>
      <c r="K90" s="113">
        <v>354000</v>
      </c>
      <c r="L90" s="113">
        <v>459000</v>
      </c>
      <c r="M90" s="113">
        <v>536000</v>
      </c>
      <c r="N90" s="113">
        <v>582000</v>
      </c>
    </row>
    <row r="91" spans="2:14" s="9" customFormat="1" ht="6" customHeight="1">
      <c r="B91" s="140"/>
      <c r="C91" s="6"/>
      <c r="D91" s="17"/>
      <c r="E91" s="131"/>
      <c r="F91" s="131"/>
      <c r="G91" s="131"/>
      <c r="H91" s="131"/>
      <c r="I91" s="131"/>
      <c r="J91" s="131"/>
      <c r="K91" s="131"/>
      <c r="L91" s="131"/>
      <c r="M91" s="131"/>
      <c r="N91" s="131"/>
    </row>
    <row r="92" spans="3:14" ht="13.5">
      <c r="C92" s="78" t="s">
        <v>2</v>
      </c>
      <c r="D92" s="121" t="s">
        <v>94</v>
      </c>
      <c r="E92" s="153">
        <f>'FPN '!E21</f>
        <v>6921517.040345018</v>
      </c>
      <c r="F92" s="153">
        <f>'FPN '!F21</f>
        <v>6921517.040345018</v>
      </c>
      <c r="G92" s="114">
        <f>'FPN '!G21</f>
        <v>6960582.198651346</v>
      </c>
      <c r="H92" s="114">
        <f>'FPN '!H21</f>
        <v>6994936.038832668</v>
      </c>
      <c r="I92" s="114">
        <f>'FPN '!I21</f>
        <v>7015867.018470415</v>
      </c>
      <c r="J92" s="114">
        <f>'FPN '!J21</f>
        <v>6921517.040345018</v>
      </c>
      <c r="K92" s="114">
        <f>'FPN '!K21</f>
        <v>6921517.040345018</v>
      </c>
      <c r="L92" s="114">
        <f>'FPN '!L21</f>
        <v>6960582.198651346</v>
      </c>
      <c r="M92" s="114">
        <f>'FPN '!M21</f>
        <v>6994936.038832668</v>
      </c>
      <c r="N92" s="153">
        <f>'FPN '!N21</f>
        <v>7015867.018470415</v>
      </c>
    </row>
    <row r="93" spans="3:4" ht="13.5">
      <c r="C93" s="6"/>
      <c r="D93" s="7"/>
    </row>
    <row r="94" spans="2:14" s="11" customFormat="1" ht="13.5">
      <c r="B94" s="137"/>
      <c r="C94" s="9"/>
      <c r="D94" s="25" t="s">
        <v>91</v>
      </c>
      <c r="E94" s="103">
        <f>2013</f>
        <v>2013</v>
      </c>
      <c r="F94" s="103" t="s">
        <v>188</v>
      </c>
      <c r="G94" s="103" t="s">
        <v>189</v>
      </c>
      <c r="H94" s="103" t="s">
        <v>190</v>
      </c>
      <c r="I94" s="103" t="s">
        <v>191</v>
      </c>
      <c r="J94" s="103">
        <f>2012</f>
        <v>2012</v>
      </c>
      <c r="K94" s="103" t="s">
        <v>115</v>
      </c>
      <c r="L94" s="103" t="s">
        <v>116</v>
      </c>
      <c r="M94" s="103" t="s">
        <v>117</v>
      </c>
      <c r="N94" s="103" t="s">
        <v>118</v>
      </c>
    </row>
    <row r="95" ht="13.5">
      <c r="D95" s="115" t="s">
        <v>95</v>
      </c>
    </row>
    <row r="96" spans="1:14" ht="13.5">
      <c r="A96" s="22" t="s">
        <v>17</v>
      </c>
      <c r="B96" s="141" t="s">
        <v>50</v>
      </c>
      <c r="C96" s="88" t="s">
        <v>2</v>
      </c>
      <c r="D96" s="115" t="s">
        <v>43</v>
      </c>
      <c r="E96" s="117">
        <v>6674793.421438762</v>
      </c>
      <c r="F96" s="117">
        <v>1640269.8034385985</v>
      </c>
      <c r="G96" s="117">
        <v>1690865.7340700277</v>
      </c>
      <c r="H96" s="117">
        <v>1696249.4165044045</v>
      </c>
      <c r="I96" s="117">
        <v>1647408.4674257317</v>
      </c>
      <c r="J96" s="113">
        <v>6726000</v>
      </c>
      <c r="K96" s="113">
        <v>1600000</v>
      </c>
      <c r="L96" s="113">
        <v>1680000</v>
      </c>
      <c r="M96" s="113">
        <v>1725000</v>
      </c>
      <c r="N96" s="113">
        <v>1721000</v>
      </c>
    </row>
    <row r="97" spans="1:14" ht="13.5">
      <c r="A97" s="22" t="s">
        <v>18</v>
      </c>
      <c r="B97" s="141" t="s">
        <v>50</v>
      </c>
      <c r="C97" s="88" t="s">
        <v>2</v>
      </c>
      <c r="D97" s="121" t="s">
        <v>19</v>
      </c>
      <c r="E97" s="122">
        <v>-4426976.610561323</v>
      </c>
      <c r="F97" s="122">
        <v>-1171117.2547853712</v>
      </c>
      <c r="G97" s="122">
        <v>-1132960.9867400194</v>
      </c>
      <c r="H97" s="122">
        <v>-1066962.846282437</v>
      </c>
      <c r="I97" s="122">
        <v>-1055935.5227534955</v>
      </c>
      <c r="J97" s="122">
        <v>-4390000</v>
      </c>
      <c r="K97" s="122">
        <v>-1158000</v>
      </c>
      <c r="L97" s="122">
        <v>-1122000</v>
      </c>
      <c r="M97" s="122">
        <v>-1057000</v>
      </c>
      <c r="N97" s="122">
        <v>-1053000</v>
      </c>
    </row>
    <row r="98" spans="1:14" ht="13.5">
      <c r="A98" s="22" t="s">
        <v>20</v>
      </c>
      <c r="B98" s="141" t="s">
        <v>50</v>
      </c>
      <c r="C98" s="88" t="s">
        <v>2</v>
      </c>
      <c r="D98" s="115" t="s">
        <v>46</v>
      </c>
      <c r="E98" s="117">
        <v>2247816.8108774386</v>
      </c>
      <c r="F98" s="117">
        <v>469152.5486532273</v>
      </c>
      <c r="G98" s="117">
        <v>557904.7473300083</v>
      </c>
      <c r="H98" s="117">
        <v>629286.5702219675</v>
      </c>
      <c r="I98" s="117">
        <v>591472.9446722362</v>
      </c>
      <c r="J98" s="117">
        <v>2336000</v>
      </c>
      <c r="K98" s="117">
        <v>442000</v>
      </c>
      <c r="L98" s="117">
        <v>558000</v>
      </c>
      <c r="M98" s="117">
        <v>668000</v>
      </c>
      <c r="N98" s="117">
        <v>668000</v>
      </c>
    </row>
    <row r="99" spans="1:14" ht="13.5">
      <c r="A99" s="22" t="s">
        <v>0</v>
      </c>
      <c r="B99" s="141" t="s">
        <v>50</v>
      </c>
      <c r="C99" s="88" t="s">
        <v>2</v>
      </c>
      <c r="D99" s="121" t="s">
        <v>21</v>
      </c>
      <c r="E99" s="122">
        <v>-341908.4797007843</v>
      </c>
      <c r="F99" s="122">
        <v>-86350.47511331097</v>
      </c>
      <c r="G99" s="122">
        <v>-89451.06743828008</v>
      </c>
      <c r="H99" s="122">
        <v>-87729.96764585993</v>
      </c>
      <c r="I99" s="122">
        <v>-78376.96950333338</v>
      </c>
      <c r="J99" s="122">
        <v>-342000</v>
      </c>
      <c r="K99" s="122">
        <v>-85000</v>
      </c>
      <c r="L99" s="122">
        <v>-90000</v>
      </c>
      <c r="M99" s="122">
        <v>-88000</v>
      </c>
      <c r="N99" s="122">
        <v>-79000</v>
      </c>
    </row>
    <row r="100" spans="1:14" ht="13.5">
      <c r="A100" s="22" t="s">
        <v>22</v>
      </c>
      <c r="B100" s="141" t="s">
        <v>50</v>
      </c>
      <c r="C100" s="88" t="s">
        <v>2</v>
      </c>
      <c r="D100" s="115" t="s">
        <v>23</v>
      </c>
      <c r="E100" s="117">
        <v>1905908.3311766544</v>
      </c>
      <c r="F100" s="117">
        <v>382802.0735399163</v>
      </c>
      <c r="G100" s="117">
        <v>468453.6798917282</v>
      </c>
      <c r="H100" s="117">
        <v>541556.6025761076</v>
      </c>
      <c r="I100" s="117">
        <v>513095.97516890283</v>
      </c>
      <c r="J100" s="117">
        <v>1994000</v>
      </c>
      <c r="K100" s="117">
        <v>357000</v>
      </c>
      <c r="L100" s="117">
        <v>468000</v>
      </c>
      <c r="M100" s="117">
        <v>580000</v>
      </c>
      <c r="N100" s="117">
        <v>589000</v>
      </c>
    </row>
    <row r="101" spans="1:14" ht="13.5">
      <c r="A101" s="22" t="s">
        <v>27</v>
      </c>
      <c r="B101" s="141" t="s">
        <v>50</v>
      </c>
      <c r="C101" s="88" t="s">
        <v>2</v>
      </c>
      <c r="D101" s="121" t="s">
        <v>47</v>
      </c>
      <c r="E101" s="122">
        <v>3485.2030861224985</v>
      </c>
      <c r="F101" s="122">
        <v>367.187683333333</v>
      </c>
      <c r="G101" s="122">
        <v>673.845467579165</v>
      </c>
      <c r="H101" s="122">
        <v>835.6602993383318</v>
      </c>
      <c r="I101" s="122">
        <v>1608.5096358716655</v>
      </c>
      <c r="J101" s="122">
        <v>4000</v>
      </c>
      <c r="K101" s="122">
        <v>1000</v>
      </c>
      <c r="L101" s="122">
        <v>0</v>
      </c>
      <c r="M101" s="122">
        <v>1000</v>
      </c>
      <c r="N101" s="122">
        <v>2000</v>
      </c>
    </row>
    <row r="102" spans="1:14" ht="13.5">
      <c r="A102" s="22" t="s">
        <v>28</v>
      </c>
      <c r="B102" s="141" t="s">
        <v>50</v>
      </c>
      <c r="C102" s="88" t="s">
        <v>2</v>
      </c>
      <c r="D102" s="115" t="s">
        <v>29</v>
      </c>
      <c r="E102" s="117">
        <v>1909393.5342627768</v>
      </c>
      <c r="F102" s="117">
        <v>383169.26122324966</v>
      </c>
      <c r="G102" s="117">
        <v>469127.52535930736</v>
      </c>
      <c r="H102" s="117">
        <v>542392.2628754459</v>
      </c>
      <c r="I102" s="117">
        <v>514704.4848047745</v>
      </c>
      <c r="J102" s="117">
        <v>1998000</v>
      </c>
      <c r="K102" s="117">
        <v>358000</v>
      </c>
      <c r="L102" s="117">
        <v>468000</v>
      </c>
      <c r="M102" s="117">
        <v>581000</v>
      </c>
      <c r="N102" s="117">
        <v>591000</v>
      </c>
    </row>
    <row r="103" spans="2:14" s="9" customFormat="1" ht="6" customHeight="1">
      <c r="B103" s="140"/>
      <c r="C103" s="6"/>
      <c r="D103" s="17"/>
      <c r="E103" s="131"/>
      <c r="F103" s="131"/>
      <c r="G103" s="131"/>
      <c r="H103" s="131"/>
      <c r="I103" s="131"/>
      <c r="J103" s="131"/>
      <c r="K103" s="131"/>
      <c r="L103" s="131"/>
      <c r="M103" s="131"/>
      <c r="N103" s="131"/>
    </row>
    <row r="104" spans="1:14" ht="13.5">
      <c r="A104" s="26"/>
      <c r="B104" s="141"/>
      <c r="C104" s="116" t="s">
        <v>2</v>
      </c>
      <c r="D104" s="121" t="s">
        <v>94</v>
      </c>
      <c r="E104" s="153">
        <f>'FPN '!E21</f>
        <v>6921517.040345018</v>
      </c>
      <c r="F104" s="153">
        <f>'FPN '!F21</f>
        <v>6921517.040345018</v>
      </c>
      <c r="G104" s="114">
        <f>'FPN '!G21</f>
        <v>6960582.198651346</v>
      </c>
      <c r="H104" s="114">
        <f>'FPN '!H21</f>
        <v>6994936.038832668</v>
      </c>
      <c r="I104" s="114">
        <f>'FPN '!I21</f>
        <v>7015867.018470415</v>
      </c>
      <c r="J104" s="114">
        <f>'FPN '!J21</f>
        <v>6921517.040345018</v>
      </c>
      <c r="K104" s="114">
        <f>'FPN '!K21</f>
        <v>6921517.040345018</v>
      </c>
      <c r="L104" s="114">
        <f>'FPN '!L21</f>
        <v>6960582.198651346</v>
      </c>
      <c r="M104" s="114">
        <f>'FPN '!M21</f>
        <v>6994936.038832668</v>
      </c>
      <c r="N104" s="153">
        <f>'FPN '!N21</f>
        <v>7015867.018470415</v>
      </c>
    </row>
    <row r="105" spans="3:4" ht="13.5">
      <c r="C105" s="6"/>
      <c r="D105" s="7"/>
    </row>
    <row r="106" spans="4:14" ht="13.5">
      <c r="D106" s="25" t="s">
        <v>91</v>
      </c>
      <c r="E106" s="103">
        <f>2013</f>
        <v>2013</v>
      </c>
      <c r="F106" s="103" t="s">
        <v>188</v>
      </c>
      <c r="G106" s="103" t="s">
        <v>189</v>
      </c>
      <c r="H106" s="103" t="s">
        <v>190</v>
      </c>
      <c r="I106" s="103" t="s">
        <v>191</v>
      </c>
      <c r="J106" s="103">
        <f>2012</f>
        <v>2012</v>
      </c>
      <c r="K106" s="103" t="s">
        <v>115</v>
      </c>
      <c r="L106" s="103" t="s">
        <v>116</v>
      </c>
      <c r="M106" s="103" t="s">
        <v>117</v>
      </c>
      <c r="N106" s="103" t="s">
        <v>118</v>
      </c>
    </row>
    <row r="107" ht="13.5">
      <c r="D107" s="115" t="s">
        <v>160</v>
      </c>
    </row>
    <row r="108" spans="1:14" ht="13.5">
      <c r="A108" s="22" t="s">
        <v>17</v>
      </c>
      <c r="B108" s="138" t="s">
        <v>57</v>
      </c>
      <c r="C108" s="83" t="s">
        <v>82</v>
      </c>
      <c r="D108" s="104" t="s">
        <v>43</v>
      </c>
      <c r="E108" s="117">
        <v>3239179.803704866</v>
      </c>
      <c r="F108" s="117">
        <v>817715.5474806251</v>
      </c>
      <c r="G108" s="117">
        <v>792943.4758310021</v>
      </c>
      <c r="H108" s="117">
        <v>811424.8520484726</v>
      </c>
      <c r="I108" s="117">
        <v>817095.9283447668</v>
      </c>
      <c r="J108" s="113">
        <v>3257000</v>
      </c>
      <c r="K108" s="113">
        <v>821000</v>
      </c>
      <c r="L108" s="113">
        <v>797000</v>
      </c>
      <c r="M108" s="113">
        <v>816000</v>
      </c>
      <c r="N108" s="113">
        <v>823000</v>
      </c>
    </row>
    <row r="109" spans="1:14" ht="13.5">
      <c r="A109" s="22" t="s">
        <v>18</v>
      </c>
      <c r="B109" s="138" t="s">
        <v>57</v>
      </c>
      <c r="C109" s="83" t="s">
        <v>82</v>
      </c>
      <c r="D109" s="89" t="s">
        <v>19</v>
      </c>
      <c r="E109" s="122">
        <v>-1781018.5749258592</v>
      </c>
      <c r="F109" s="122">
        <v>-467538.14397048</v>
      </c>
      <c r="G109" s="122">
        <v>-434273.5472296485</v>
      </c>
      <c r="H109" s="122">
        <v>-441954.95215496485</v>
      </c>
      <c r="I109" s="122">
        <v>-437251.9315707659</v>
      </c>
      <c r="J109" s="122">
        <v>-1777000</v>
      </c>
      <c r="K109" s="122">
        <v>-466000</v>
      </c>
      <c r="L109" s="122">
        <v>-432000</v>
      </c>
      <c r="M109" s="122">
        <v>-441000</v>
      </c>
      <c r="N109" s="122">
        <v>-438000</v>
      </c>
    </row>
    <row r="110" spans="1:14" ht="13.5">
      <c r="A110" s="22" t="s">
        <v>20</v>
      </c>
      <c r="B110" s="138" t="s">
        <v>57</v>
      </c>
      <c r="C110" s="83" t="s">
        <v>82</v>
      </c>
      <c r="D110" s="104" t="s">
        <v>46</v>
      </c>
      <c r="E110" s="117">
        <v>1458161.228779007</v>
      </c>
      <c r="F110" s="117">
        <v>350177.4035101451</v>
      </c>
      <c r="G110" s="117">
        <v>358669.9286013536</v>
      </c>
      <c r="H110" s="117">
        <v>369469.89989350777</v>
      </c>
      <c r="I110" s="117">
        <v>379843.99677400093</v>
      </c>
      <c r="J110" s="117">
        <v>1480000</v>
      </c>
      <c r="K110" s="117">
        <v>355000</v>
      </c>
      <c r="L110" s="117">
        <v>365000</v>
      </c>
      <c r="M110" s="117">
        <v>375000</v>
      </c>
      <c r="N110" s="117">
        <v>385000</v>
      </c>
    </row>
    <row r="111" spans="1:14" ht="13.5">
      <c r="A111" s="22" t="s">
        <v>0</v>
      </c>
      <c r="B111" s="138" t="s">
        <v>57</v>
      </c>
      <c r="C111" s="83" t="s">
        <v>82</v>
      </c>
      <c r="D111" s="89" t="s">
        <v>21</v>
      </c>
      <c r="E111" s="122">
        <v>-1205049.1342600002</v>
      </c>
      <c r="F111" s="122">
        <v>-327394.84432213433</v>
      </c>
      <c r="G111" s="122">
        <v>-286534.29237274826</v>
      </c>
      <c r="H111" s="122">
        <v>-294978.88760549464</v>
      </c>
      <c r="I111" s="122">
        <v>-296141.10995962285</v>
      </c>
      <c r="J111" s="122">
        <v>-1205000</v>
      </c>
      <c r="K111" s="122">
        <v>-327000</v>
      </c>
      <c r="L111" s="122">
        <v>-287000</v>
      </c>
      <c r="M111" s="122">
        <v>-295000</v>
      </c>
      <c r="N111" s="122">
        <v>-296000</v>
      </c>
    </row>
    <row r="112" spans="1:14" ht="13.5">
      <c r="A112" s="22" t="s">
        <v>22</v>
      </c>
      <c r="B112" s="138" t="s">
        <v>57</v>
      </c>
      <c r="C112" s="83" t="s">
        <v>82</v>
      </c>
      <c r="D112" s="104" t="s">
        <v>23</v>
      </c>
      <c r="E112" s="117">
        <v>253112.0945190068</v>
      </c>
      <c r="F112" s="117">
        <v>22782.559188010753</v>
      </c>
      <c r="G112" s="117">
        <v>72135.63622860535</v>
      </c>
      <c r="H112" s="117">
        <v>74491.01228801312</v>
      </c>
      <c r="I112" s="117">
        <v>83702.88681437809</v>
      </c>
      <c r="J112" s="117">
        <v>275000</v>
      </c>
      <c r="K112" s="117">
        <v>28000</v>
      </c>
      <c r="L112" s="117">
        <v>78000</v>
      </c>
      <c r="M112" s="117">
        <v>80000</v>
      </c>
      <c r="N112" s="117">
        <v>89000</v>
      </c>
    </row>
    <row r="113" spans="1:14" ht="13.5">
      <c r="A113" s="22" t="s">
        <v>27</v>
      </c>
      <c r="B113" s="138" t="s">
        <v>57</v>
      </c>
      <c r="C113" s="79" t="s">
        <v>82</v>
      </c>
      <c r="D113" s="121" t="s">
        <v>47</v>
      </c>
      <c r="E113" s="122">
        <v>60.58265695050511</v>
      </c>
      <c r="F113" s="122">
        <v>231</v>
      </c>
      <c r="G113" s="122">
        <v>-200.4869199999999</v>
      </c>
      <c r="H113" s="122">
        <v>11.06957695050502</v>
      </c>
      <c r="I113" s="122">
        <v>19</v>
      </c>
      <c r="J113" s="122" t="s">
        <v>192</v>
      </c>
      <c r="K113" s="122" t="s">
        <v>192</v>
      </c>
      <c r="L113" s="122" t="s">
        <v>192</v>
      </c>
      <c r="M113" s="122" t="s">
        <v>192</v>
      </c>
      <c r="N113" s="122" t="s">
        <v>192</v>
      </c>
    </row>
    <row r="114" spans="1:14" ht="13.5">
      <c r="A114" s="22" t="s">
        <v>28</v>
      </c>
      <c r="B114" s="138" t="s">
        <v>57</v>
      </c>
      <c r="C114" s="83" t="s">
        <v>82</v>
      </c>
      <c r="D114" s="104" t="s">
        <v>48</v>
      </c>
      <c r="E114" s="117">
        <v>253172.6771759573</v>
      </c>
      <c r="F114" s="117">
        <v>23013.559188010753</v>
      </c>
      <c r="G114" s="117">
        <v>71935.14930860535</v>
      </c>
      <c r="H114" s="117">
        <v>74502.08186496363</v>
      </c>
      <c r="I114" s="117">
        <v>83721.88681437809</v>
      </c>
      <c r="J114" s="117">
        <v>275000</v>
      </c>
      <c r="K114" s="117">
        <v>28000</v>
      </c>
      <c r="L114" s="117">
        <v>78000</v>
      </c>
      <c r="M114" s="117">
        <v>80000</v>
      </c>
      <c r="N114" s="117">
        <v>89000</v>
      </c>
    </row>
    <row r="115" spans="1:14" ht="13.5">
      <c r="A115" s="22"/>
      <c r="B115" s="138"/>
      <c r="C115" s="79"/>
      <c r="D115" s="121" t="s">
        <v>80</v>
      </c>
      <c r="E115" s="122">
        <f aca="true" t="shared" si="4" ref="E115:N115">E116-E114</f>
        <v>-19316.045391144697</v>
      </c>
      <c r="F115" s="122">
        <f t="shared" si="4"/>
        <v>-4604.370086193609</v>
      </c>
      <c r="G115" s="122">
        <f t="shared" si="4"/>
        <v>-5169.657453105494</v>
      </c>
      <c r="H115" s="122">
        <f t="shared" si="4"/>
        <v>-5359.315693580429</v>
      </c>
      <c r="I115" s="122">
        <f t="shared" si="4"/>
        <v>-4182.702158265514</v>
      </c>
      <c r="J115" s="122">
        <f t="shared" si="4"/>
        <v>-19000</v>
      </c>
      <c r="K115" s="122">
        <f t="shared" si="4"/>
        <v>-4000</v>
      </c>
      <c r="L115" s="122">
        <f t="shared" si="4"/>
        <v>-5000</v>
      </c>
      <c r="M115" s="122">
        <f t="shared" si="4"/>
        <v>-5000</v>
      </c>
      <c r="N115" s="122">
        <f t="shared" si="4"/>
        <v>-5000</v>
      </c>
    </row>
    <row r="116" spans="1:14" ht="13.5">
      <c r="A116" s="22" t="s">
        <v>28</v>
      </c>
      <c r="B116" s="139" t="s">
        <v>59</v>
      </c>
      <c r="C116" s="83" t="s">
        <v>3</v>
      </c>
      <c r="D116" s="104" t="s">
        <v>79</v>
      </c>
      <c r="E116" s="117">
        <v>233856.6317848126</v>
      </c>
      <c r="F116" s="117">
        <v>18409.189101817145</v>
      </c>
      <c r="G116" s="117">
        <v>66765.49185549986</v>
      </c>
      <c r="H116" s="117">
        <v>69142.7661713832</v>
      </c>
      <c r="I116" s="117">
        <v>79539.18465611257</v>
      </c>
      <c r="J116" s="113">
        <v>256000</v>
      </c>
      <c r="K116" s="113">
        <v>24000</v>
      </c>
      <c r="L116" s="113">
        <v>73000</v>
      </c>
      <c r="M116" s="113">
        <v>75000</v>
      </c>
      <c r="N116" s="113">
        <v>84000</v>
      </c>
    </row>
    <row r="117" spans="2:14" s="9" customFormat="1" ht="6" customHeight="1">
      <c r="B117" s="140"/>
      <c r="C117" s="6"/>
      <c r="D117" s="17"/>
      <c r="E117" s="131"/>
      <c r="F117" s="131"/>
      <c r="G117" s="131"/>
      <c r="H117" s="131"/>
      <c r="I117" s="131"/>
      <c r="J117" s="131"/>
      <c r="K117" s="131"/>
      <c r="L117" s="131"/>
      <c r="M117" s="131"/>
      <c r="N117" s="131"/>
    </row>
    <row r="118" spans="1:14" ht="13.5">
      <c r="A118" s="26"/>
      <c r="B118" s="138"/>
      <c r="C118" s="82" t="s">
        <v>3</v>
      </c>
      <c r="D118" s="121" t="s">
        <v>94</v>
      </c>
      <c r="E118" s="153">
        <f>'FPN '!E22</f>
        <v>6015386.303823922</v>
      </c>
      <c r="F118" s="153">
        <f>'FPN '!F22</f>
        <v>6015386.303823922</v>
      </c>
      <c r="G118" s="114">
        <f>'FPN '!G22</f>
        <v>6055251.6107489215</v>
      </c>
      <c r="H118" s="114">
        <f>'FPN '!H22</f>
        <v>6116438.492703921</v>
      </c>
      <c r="I118" s="114">
        <f>'FPN '!I22</f>
        <v>6174567.352248921</v>
      </c>
      <c r="J118" s="114">
        <f>'FPN '!J22</f>
        <v>6015386.303823922</v>
      </c>
      <c r="K118" s="114">
        <f>'FPN '!K22</f>
        <v>6015386.303823922</v>
      </c>
      <c r="L118" s="114">
        <f>'FPN '!L22</f>
        <v>6055251.6107489215</v>
      </c>
      <c r="M118" s="114">
        <f>'FPN '!M22</f>
        <v>6116438.492703921</v>
      </c>
      <c r="N118" s="153">
        <f>'FPN '!N22</f>
        <v>6174567.352248921</v>
      </c>
    </row>
    <row r="119" spans="3:4" ht="13.5">
      <c r="C119" s="6"/>
      <c r="D119" s="7"/>
    </row>
    <row r="120" spans="2:14" s="11" customFormat="1" ht="13.5">
      <c r="B120" s="137"/>
      <c r="C120" s="9"/>
      <c r="D120" s="25" t="s">
        <v>91</v>
      </c>
      <c r="E120" s="103">
        <f>2013</f>
        <v>2013</v>
      </c>
      <c r="F120" s="103" t="s">
        <v>188</v>
      </c>
      <c r="G120" s="103" t="s">
        <v>189</v>
      </c>
      <c r="H120" s="103" t="s">
        <v>190</v>
      </c>
      <c r="I120" s="103" t="s">
        <v>191</v>
      </c>
      <c r="J120" s="103">
        <f>2012</f>
        <v>2012</v>
      </c>
      <c r="K120" s="103" t="s">
        <v>115</v>
      </c>
      <c r="L120" s="103" t="s">
        <v>116</v>
      </c>
      <c r="M120" s="103" t="s">
        <v>117</v>
      </c>
      <c r="N120" s="103" t="s">
        <v>118</v>
      </c>
    </row>
    <row r="121" ht="13.5">
      <c r="D121" s="115" t="s">
        <v>96</v>
      </c>
    </row>
    <row r="122" spans="1:14" ht="13.5">
      <c r="A122" s="22" t="s">
        <v>17</v>
      </c>
      <c r="B122" s="139" t="s">
        <v>59</v>
      </c>
      <c r="C122" s="83" t="s">
        <v>3</v>
      </c>
      <c r="D122" s="104" t="s">
        <v>43</v>
      </c>
      <c r="E122" s="117">
        <v>3189553.25898715</v>
      </c>
      <c r="F122" s="117">
        <v>804357.8528915</v>
      </c>
      <c r="G122" s="117">
        <v>780745.9884971103</v>
      </c>
      <c r="H122" s="117">
        <v>798625.6958684548</v>
      </c>
      <c r="I122" s="117">
        <v>805823.7217300851</v>
      </c>
      <c r="J122" s="113">
        <v>3208000</v>
      </c>
      <c r="K122" s="113">
        <v>809000</v>
      </c>
      <c r="L122" s="113">
        <v>784000</v>
      </c>
      <c r="M122" s="113">
        <v>804000</v>
      </c>
      <c r="N122" s="113">
        <v>811000</v>
      </c>
    </row>
    <row r="123" spans="1:14" ht="13.5">
      <c r="A123" s="22" t="s">
        <v>18</v>
      </c>
      <c r="B123" s="139" t="s">
        <v>59</v>
      </c>
      <c r="C123" s="83" t="s">
        <v>3</v>
      </c>
      <c r="D123" s="89" t="s">
        <v>19</v>
      </c>
      <c r="E123" s="122">
        <v>-1752165.8367387094</v>
      </c>
      <c r="F123" s="122">
        <v>-459850.8341272873</v>
      </c>
      <c r="G123" s="122">
        <v>-427132.25086339767</v>
      </c>
      <c r="H123" s="122">
        <v>-434536.37690791185</v>
      </c>
      <c r="I123" s="122">
        <v>-430646.3748401124</v>
      </c>
      <c r="J123" s="122">
        <v>-1748000</v>
      </c>
      <c r="K123" s="122">
        <v>-459000</v>
      </c>
      <c r="L123" s="122">
        <v>-424000</v>
      </c>
      <c r="M123" s="122">
        <v>-434000</v>
      </c>
      <c r="N123" s="122">
        <v>-431000</v>
      </c>
    </row>
    <row r="124" spans="1:14" ht="13.5">
      <c r="A124" s="22" t="s">
        <v>20</v>
      </c>
      <c r="B124" s="139" t="s">
        <v>59</v>
      </c>
      <c r="C124" s="83" t="s">
        <v>3</v>
      </c>
      <c r="D124" s="104" t="s">
        <v>46</v>
      </c>
      <c r="E124" s="117">
        <v>1437387.4222484408</v>
      </c>
      <c r="F124" s="117">
        <v>344507.01876421267</v>
      </c>
      <c r="G124" s="117">
        <v>353613.73763371265</v>
      </c>
      <c r="H124" s="117">
        <v>364089.3189605429</v>
      </c>
      <c r="I124" s="117">
        <v>375177.3468899727</v>
      </c>
      <c r="J124" s="117">
        <v>1460000</v>
      </c>
      <c r="K124" s="117">
        <v>350000</v>
      </c>
      <c r="L124" s="117">
        <v>360000</v>
      </c>
      <c r="M124" s="117">
        <v>370000</v>
      </c>
      <c r="N124" s="117">
        <v>380000</v>
      </c>
    </row>
    <row r="125" spans="1:14" ht="13.5">
      <c r="A125" s="22" t="s">
        <v>0</v>
      </c>
      <c r="B125" s="139" t="s">
        <v>59</v>
      </c>
      <c r="C125" s="83" t="s">
        <v>3</v>
      </c>
      <c r="D125" s="89" t="s">
        <v>21</v>
      </c>
      <c r="E125" s="122">
        <v>-1203591.3731205787</v>
      </c>
      <c r="F125" s="122">
        <v>-326328.8296623955</v>
      </c>
      <c r="G125" s="122">
        <v>-286647.7588582128</v>
      </c>
      <c r="H125" s="122">
        <v>-294957.6223661102</v>
      </c>
      <c r="I125" s="122">
        <v>-295657.1622338601</v>
      </c>
      <c r="J125" s="122">
        <v>-1204000</v>
      </c>
      <c r="K125" s="122">
        <v>-326000</v>
      </c>
      <c r="L125" s="122">
        <v>-287000</v>
      </c>
      <c r="M125" s="122">
        <v>-295000</v>
      </c>
      <c r="N125" s="122">
        <v>-296000</v>
      </c>
    </row>
    <row r="126" spans="1:14" ht="13.5">
      <c r="A126" s="22" t="s">
        <v>22</v>
      </c>
      <c r="B126" s="139" t="s">
        <v>59</v>
      </c>
      <c r="C126" s="83" t="s">
        <v>3</v>
      </c>
      <c r="D126" s="104" t="s">
        <v>23</v>
      </c>
      <c r="E126" s="117">
        <v>233796.0491278621</v>
      </c>
      <c r="F126" s="117">
        <v>18178.189101817145</v>
      </c>
      <c r="G126" s="117">
        <v>66965.97877549985</v>
      </c>
      <c r="H126" s="117">
        <v>69131.6965944327</v>
      </c>
      <c r="I126" s="117">
        <v>79520.18465611257</v>
      </c>
      <c r="J126" s="117">
        <v>256000</v>
      </c>
      <c r="K126" s="117">
        <v>24000</v>
      </c>
      <c r="L126" s="117">
        <v>73000</v>
      </c>
      <c r="M126" s="117">
        <v>75000</v>
      </c>
      <c r="N126" s="117">
        <v>84000</v>
      </c>
    </row>
    <row r="127" spans="1:14" ht="13.5">
      <c r="A127" s="22" t="s">
        <v>27</v>
      </c>
      <c r="B127" s="139" t="s">
        <v>59</v>
      </c>
      <c r="C127" s="79" t="s">
        <v>3</v>
      </c>
      <c r="D127" s="121" t="s">
        <v>47</v>
      </c>
      <c r="E127" s="122">
        <v>60.58265695050511</v>
      </c>
      <c r="F127" s="122">
        <v>231</v>
      </c>
      <c r="G127" s="122">
        <v>-200.4869199999999</v>
      </c>
      <c r="H127" s="122">
        <v>11.06957695050502</v>
      </c>
      <c r="I127" s="122">
        <v>19</v>
      </c>
      <c r="J127" s="122" t="s">
        <v>192</v>
      </c>
      <c r="K127" s="122" t="s">
        <v>192</v>
      </c>
      <c r="L127" s="122" t="s">
        <v>192</v>
      </c>
      <c r="M127" s="122" t="s">
        <v>192</v>
      </c>
      <c r="N127" s="122" t="s">
        <v>192</v>
      </c>
    </row>
    <row r="128" spans="1:14" ht="13.5">
      <c r="A128" s="22" t="s">
        <v>28</v>
      </c>
      <c r="B128" s="139" t="s">
        <v>59</v>
      </c>
      <c r="C128" s="83" t="s">
        <v>3</v>
      </c>
      <c r="D128" s="104" t="s">
        <v>29</v>
      </c>
      <c r="E128" s="117">
        <v>233856.6317848126</v>
      </c>
      <c r="F128" s="117">
        <v>18409.189101817145</v>
      </c>
      <c r="G128" s="117">
        <v>66765.49185549986</v>
      </c>
      <c r="H128" s="117">
        <v>69142.7661713832</v>
      </c>
      <c r="I128" s="117">
        <v>79539.18465611257</v>
      </c>
      <c r="J128" s="117">
        <v>256000</v>
      </c>
      <c r="K128" s="117">
        <v>24000</v>
      </c>
      <c r="L128" s="117">
        <v>73000</v>
      </c>
      <c r="M128" s="117">
        <v>75000</v>
      </c>
      <c r="N128" s="117">
        <v>84000</v>
      </c>
    </row>
    <row r="129" spans="2:14" s="9" customFormat="1" ht="6" customHeight="1">
      <c r="B129" s="140"/>
      <c r="C129" s="6"/>
      <c r="D129" s="17"/>
      <c r="E129" s="131"/>
      <c r="F129" s="131"/>
      <c r="G129" s="131"/>
      <c r="H129" s="131"/>
      <c r="I129" s="131"/>
      <c r="J129" s="131"/>
      <c r="K129" s="131"/>
      <c r="L129" s="131"/>
      <c r="M129" s="131"/>
      <c r="N129" s="131"/>
    </row>
    <row r="130" spans="3:14" ht="13.5">
      <c r="C130" s="116" t="s">
        <v>3</v>
      </c>
      <c r="D130" s="121" t="s">
        <v>94</v>
      </c>
      <c r="E130" s="153">
        <f>'FPN '!E22</f>
        <v>6015386.303823922</v>
      </c>
      <c r="F130" s="153">
        <f>'FPN '!F22</f>
        <v>6015386.303823922</v>
      </c>
      <c r="G130" s="114">
        <f>'FPN '!G22</f>
        <v>6055251.6107489215</v>
      </c>
      <c r="H130" s="114">
        <f>'FPN '!H22</f>
        <v>6116438.492703921</v>
      </c>
      <c r="I130" s="114">
        <f>'FPN '!I22</f>
        <v>6174567.352248921</v>
      </c>
      <c r="J130" s="114">
        <f>'FPN '!J22</f>
        <v>6015386.303823922</v>
      </c>
      <c r="K130" s="114">
        <f>'FPN '!K22</f>
        <v>6015386.303823922</v>
      </c>
      <c r="L130" s="114">
        <f>'FPN '!L22</f>
        <v>6055251.6107489215</v>
      </c>
      <c r="M130" s="114">
        <f>'FPN '!M22</f>
        <v>6116438.492703921</v>
      </c>
      <c r="N130" s="153">
        <f>'FPN '!N22</f>
        <v>6174567.352248921</v>
      </c>
    </row>
    <row r="131" spans="3:4" ht="13.5">
      <c r="C131" s="6"/>
      <c r="D131" s="7"/>
    </row>
    <row r="132" spans="2:14" s="9" customFormat="1" ht="13.5">
      <c r="B132" s="142"/>
      <c r="D132" s="25" t="s">
        <v>91</v>
      </c>
      <c r="E132" s="103">
        <f>2013</f>
        <v>2013</v>
      </c>
      <c r="F132" s="103" t="s">
        <v>188</v>
      </c>
      <c r="G132" s="103" t="s">
        <v>189</v>
      </c>
      <c r="H132" s="103" t="s">
        <v>190</v>
      </c>
      <c r="I132" s="103" t="s">
        <v>191</v>
      </c>
      <c r="J132" s="103">
        <f>2012</f>
        <v>2012</v>
      </c>
      <c r="K132" s="103" t="s">
        <v>115</v>
      </c>
      <c r="L132" s="103" t="s">
        <v>116</v>
      </c>
      <c r="M132" s="103" t="s">
        <v>117</v>
      </c>
      <c r="N132" s="103" t="s">
        <v>118</v>
      </c>
    </row>
    <row r="133" ht="13.5">
      <c r="D133" s="115" t="s">
        <v>159</v>
      </c>
    </row>
    <row r="134" spans="1:14" ht="13.5">
      <c r="A134" s="86" t="s">
        <v>17</v>
      </c>
      <c r="B134" s="135" t="s">
        <v>58</v>
      </c>
      <c r="C134" s="86" t="s">
        <v>124</v>
      </c>
      <c r="D134" s="104" t="s">
        <v>43</v>
      </c>
      <c r="E134" s="117">
        <v>3236540.636456498</v>
      </c>
      <c r="F134" s="117">
        <v>803853.4930246094</v>
      </c>
      <c r="G134" s="117">
        <v>817631.7452219849</v>
      </c>
      <c r="H134" s="117">
        <v>804920.6449395726</v>
      </c>
      <c r="I134" s="117">
        <v>810134.7532703312</v>
      </c>
      <c r="J134" s="113">
        <v>3353000</v>
      </c>
      <c r="K134" s="113">
        <v>829000</v>
      </c>
      <c r="L134" s="113">
        <v>842000</v>
      </c>
      <c r="M134" s="113">
        <v>844000</v>
      </c>
      <c r="N134" s="113">
        <v>838000</v>
      </c>
    </row>
    <row r="135" spans="1:14" ht="13.5">
      <c r="A135" s="86" t="s">
        <v>18</v>
      </c>
      <c r="B135" s="135" t="s">
        <v>58</v>
      </c>
      <c r="C135" s="86" t="s">
        <v>124</v>
      </c>
      <c r="D135" s="89" t="s">
        <v>19</v>
      </c>
      <c r="E135" s="122">
        <v>-2406180.9106125063</v>
      </c>
      <c r="F135" s="122">
        <v>-604105.5377664056</v>
      </c>
      <c r="G135" s="122">
        <v>-601917.4238759137</v>
      </c>
      <c r="H135" s="122">
        <v>-611495.5535495607</v>
      </c>
      <c r="I135" s="122">
        <v>-588662.3954206262</v>
      </c>
      <c r="J135" s="122">
        <v>-2447000</v>
      </c>
      <c r="K135" s="122">
        <v>-617000</v>
      </c>
      <c r="L135" s="122">
        <v>-611000</v>
      </c>
      <c r="M135" s="122">
        <v>-621000</v>
      </c>
      <c r="N135" s="122">
        <v>-598000</v>
      </c>
    </row>
    <row r="136" spans="1:14" ht="13.5">
      <c r="A136" s="86" t="s">
        <v>20</v>
      </c>
      <c r="B136" s="135" t="s">
        <v>58</v>
      </c>
      <c r="C136" s="86" t="s">
        <v>124</v>
      </c>
      <c r="D136" s="104" t="s">
        <v>46</v>
      </c>
      <c r="E136" s="117">
        <v>830359.7258439916</v>
      </c>
      <c r="F136" s="117">
        <v>199747.9552582038</v>
      </c>
      <c r="G136" s="117">
        <v>215714.3213460712</v>
      </c>
      <c r="H136" s="117">
        <v>193425.09139001183</v>
      </c>
      <c r="I136" s="117">
        <v>221472.35784970503</v>
      </c>
      <c r="J136" s="117">
        <v>906000</v>
      </c>
      <c r="K136" s="117">
        <v>212000</v>
      </c>
      <c r="L136" s="117">
        <v>231000</v>
      </c>
      <c r="M136" s="117">
        <v>223000</v>
      </c>
      <c r="N136" s="117">
        <v>240000</v>
      </c>
    </row>
    <row r="137" spans="1:14" ht="13.5">
      <c r="A137" s="86" t="s">
        <v>0</v>
      </c>
      <c r="B137" s="135" t="s">
        <v>58</v>
      </c>
      <c r="C137" s="86" t="s">
        <v>124</v>
      </c>
      <c r="D137" s="89" t="s">
        <v>21</v>
      </c>
      <c r="E137" s="122">
        <v>-142415.7594736565</v>
      </c>
      <c r="F137" s="122">
        <v>-48017.68450890176</v>
      </c>
      <c r="G137" s="122">
        <v>-31183.708066059276</v>
      </c>
      <c r="H137" s="122">
        <v>-42950.58485354317</v>
      </c>
      <c r="I137" s="122">
        <v>-20263.782045152293</v>
      </c>
      <c r="J137" s="122">
        <v>-144000</v>
      </c>
      <c r="K137" s="122">
        <v>-49000</v>
      </c>
      <c r="L137" s="122">
        <v>-31000</v>
      </c>
      <c r="M137" s="122">
        <v>-43000</v>
      </c>
      <c r="N137" s="122">
        <v>-21000</v>
      </c>
    </row>
    <row r="138" spans="1:14" ht="13.5">
      <c r="A138" s="86" t="s">
        <v>22</v>
      </c>
      <c r="B138" s="135" t="s">
        <v>58</v>
      </c>
      <c r="C138" s="86" t="s">
        <v>124</v>
      </c>
      <c r="D138" s="104" t="s">
        <v>23</v>
      </c>
      <c r="E138" s="117">
        <v>687943.9663703351</v>
      </c>
      <c r="F138" s="117">
        <v>151730.27074930203</v>
      </c>
      <c r="G138" s="117">
        <v>184530.61328001192</v>
      </c>
      <c r="H138" s="117">
        <v>150474.50653646866</v>
      </c>
      <c r="I138" s="117">
        <v>201208.57580455273</v>
      </c>
      <c r="J138" s="117">
        <v>762000</v>
      </c>
      <c r="K138" s="117">
        <v>163000</v>
      </c>
      <c r="L138" s="117">
        <v>200000</v>
      </c>
      <c r="M138" s="117">
        <v>180000</v>
      </c>
      <c r="N138" s="117">
        <v>219000</v>
      </c>
    </row>
    <row r="139" spans="1:14" ht="13.5">
      <c r="A139" s="26" t="s">
        <v>24</v>
      </c>
      <c r="B139" s="135" t="s">
        <v>58</v>
      </c>
      <c r="C139" s="88" t="s">
        <v>124</v>
      </c>
      <c r="D139" s="121" t="s">
        <v>81</v>
      </c>
      <c r="E139" s="122">
        <v>16073.356978502889</v>
      </c>
      <c r="F139" s="122">
        <v>-410.2928622007637</v>
      </c>
      <c r="G139" s="122">
        <v>3652.283280407429</v>
      </c>
      <c r="H139" s="122">
        <v>9415.362069638823</v>
      </c>
      <c r="I139" s="122">
        <v>3416.0044906574</v>
      </c>
      <c r="J139" s="122">
        <v>4000</v>
      </c>
      <c r="K139" s="122" t="s">
        <v>192</v>
      </c>
      <c r="L139" s="122">
        <v>2000</v>
      </c>
      <c r="M139" s="122">
        <v>1000</v>
      </c>
      <c r="N139" s="122">
        <v>1000</v>
      </c>
    </row>
    <row r="140" spans="1:14" ht="13.5">
      <c r="A140" s="26" t="s">
        <v>25</v>
      </c>
      <c r="B140" s="135" t="s">
        <v>58</v>
      </c>
      <c r="C140" s="86" t="s">
        <v>124</v>
      </c>
      <c r="D140" s="89" t="s">
        <v>26</v>
      </c>
      <c r="E140" s="122">
        <v>-2540.368736912307</v>
      </c>
      <c r="F140" s="122">
        <v>251.08567503981635</v>
      </c>
      <c r="G140" s="122">
        <v>-1181.7856838671717</v>
      </c>
      <c r="H140" s="122">
        <v>-2110.5052980849505</v>
      </c>
      <c r="I140" s="122">
        <v>500.8365699999985</v>
      </c>
      <c r="J140" s="122">
        <v>-3000</v>
      </c>
      <c r="K140" s="122" t="s">
        <v>192</v>
      </c>
      <c r="L140" s="122">
        <v>-1000</v>
      </c>
      <c r="M140" s="122">
        <v>-3000</v>
      </c>
      <c r="N140" s="122">
        <v>1000</v>
      </c>
    </row>
    <row r="141" spans="1:14" ht="13.5">
      <c r="A141" s="86" t="s">
        <v>28</v>
      </c>
      <c r="B141" s="135" t="s">
        <v>58</v>
      </c>
      <c r="C141" s="86" t="s">
        <v>124</v>
      </c>
      <c r="D141" s="104" t="s">
        <v>48</v>
      </c>
      <c r="E141" s="117">
        <v>701476.9546119256</v>
      </c>
      <c r="F141" s="117">
        <v>151571.0635621411</v>
      </c>
      <c r="G141" s="117">
        <v>187001.11087655218</v>
      </c>
      <c r="H141" s="117">
        <v>157779.36330802253</v>
      </c>
      <c r="I141" s="117">
        <v>205125.41686521014</v>
      </c>
      <c r="J141" s="117">
        <v>763000</v>
      </c>
      <c r="K141" s="117">
        <v>163000</v>
      </c>
      <c r="L141" s="117">
        <v>201000</v>
      </c>
      <c r="M141" s="117">
        <v>178000</v>
      </c>
      <c r="N141" s="117">
        <v>221000</v>
      </c>
    </row>
    <row r="142" spans="2:14" ht="13.5">
      <c r="B142" s="135"/>
      <c r="C142" s="6"/>
      <c r="D142" s="121" t="s">
        <v>80</v>
      </c>
      <c r="E142" s="122">
        <f aca="true" t="shared" si="5" ref="E142:N142">E143-E141</f>
        <v>-62356.62338983652</v>
      </c>
      <c r="F142" s="122">
        <f t="shared" si="5"/>
        <v>-16070.029105908208</v>
      </c>
      <c r="G142" s="122">
        <f t="shared" si="5"/>
        <v>-15207.13084575662</v>
      </c>
      <c r="H142" s="122">
        <f t="shared" si="5"/>
        <v>-15300.540650268318</v>
      </c>
      <c r="I142" s="122">
        <f t="shared" si="5"/>
        <v>-15778.92278790279</v>
      </c>
      <c r="J142" s="122">
        <f t="shared" si="5"/>
        <v>-66000</v>
      </c>
      <c r="K142" s="122">
        <f t="shared" si="5"/>
        <v>-19000</v>
      </c>
      <c r="L142" s="122">
        <f t="shared" si="5"/>
        <v>-14000</v>
      </c>
      <c r="M142" s="122">
        <f t="shared" si="5"/>
        <v>-17000</v>
      </c>
      <c r="N142" s="122">
        <f t="shared" si="5"/>
        <v>-16000</v>
      </c>
    </row>
    <row r="143" spans="1:14" ht="13.5">
      <c r="A143" s="86" t="s">
        <v>28</v>
      </c>
      <c r="B143" s="135" t="s">
        <v>127</v>
      </c>
      <c r="C143" s="88" t="s">
        <v>125</v>
      </c>
      <c r="D143" s="104" t="s">
        <v>164</v>
      </c>
      <c r="E143" s="117">
        <v>639120.3312220891</v>
      </c>
      <c r="F143" s="117">
        <v>135501.03445623288</v>
      </c>
      <c r="G143" s="117">
        <v>171793.98003079556</v>
      </c>
      <c r="H143" s="117">
        <v>142478.8226577542</v>
      </c>
      <c r="I143" s="117">
        <v>189346.49407730735</v>
      </c>
      <c r="J143" s="113">
        <v>697000</v>
      </c>
      <c r="K143" s="113">
        <v>144000</v>
      </c>
      <c r="L143" s="113">
        <v>187000</v>
      </c>
      <c r="M143" s="113">
        <v>161000</v>
      </c>
      <c r="N143" s="113">
        <v>205000</v>
      </c>
    </row>
    <row r="144" spans="2:14" s="9" customFormat="1" ht="6" customHeight="1">
      <c r="B144" s="140"/>
      <c r="C144" s="6"/>
      <c r="D144" s="17"/>
      <c r="E144" s="131"/>
      <c r="F144" s="131"/>
      <c r="G144" s="131"/>
      <c r="H144" s="131"/>
      <c r="I144" s="131"/>
      <c r="J144" s="131"/>
      <c r="K144" s="131"/>
      <c r="L144" s="131"/>
      <c r="M144" s="131"/>
      <c r="N144" s="131"/>
    </row>
    <row r="145" spans="1:14" ht="13.5">
      <c r="A145" s="9"/>
      <c r="C145" s="116" t="s">
        <v>125</v>
      </c>
      <c r="D145" s="121" t="s">
        <v>94</v>
      </c>
      <c r="E145" s="153">
        <f>'FPN '!E23</f>
        <v>3290890.5530225</v>
      </c>
      <c r="F145" s="153">
        <f>'FPN '!F23</f>
        <v>3290890.5530225</v>
      </c>
      <c r="G145" s="114">
        <f>'FPN '!G23</f>
        <v>3316755.1887000003</v>
      </c>
      <c r="H145" s="114">
        <f>'FPN '!H23</f>
        <v>3335834.0648600003</v>
      </c>
      <c r="I145" s="114">
        <f>'FPN '!I23</f>
        <v>3415180.1419399995</v>
      </c>
      <c r="J145" s="114">
        <f>'FPN '!J23</f>
        <v>3290890.5530225</v>
      </c>
      <c r="K145" s="114">
        <f>'FPN '!K23</f>
        <v>3290890.5530225</v>
      </c>
      <c r="L145" s="114">
        <f>'FPN '!L23</f>
        <v>3316755.1887000003</v>
      </c>
      <c r="M145" s="114">
        <f>'FPN '!M23</f>
        <v>3335834.0648600003</v>
      </c>
      <c r="N145" s="153">
        <f>'FPN '!N23</f>
        <v>3415180.1419399995</v>
      </c>
    </row>
    <row r="146" spans="3:4" ht="13.5">
      <c r="C146" s="6"/>
      <c r="D146" s="7"/>
    </row>
    <row r="147" spans="2:14" s="9" customFormat="1" ht="13.5">
      <c r="B147" s="142"/>
      <c r="D147" s="25" t="s">
        <v>91</v>
      </c>
      <c r="E147" s="103">
        <f>2013</f>
        <v>2013</v>
      </c>
      <c r="F147" s="103" t="s">
        <v>188</v>
      </c>
      <c r="G147" s="103" t="s">
        <v>189</v>
      </c>
      <c r="H147" s="103" t="s">
        <v>190</v>
      </c>
      <c r="I147" s="103" t="s">
        <v>191</v>
      </c>
      <c r="J147" s="103">
        <f>2012</f>
        <v>2012</v>
      </c>
      <c r="K147" s="103" t="s">
        <v>115</v>
      </c>
      <c r="L147" s="103" t="s">
        <v>116</v>
      </c>
      <c r="M147" s="103" t="s">
        <v>117</v>
      </c>
      <c r="N147" s="103" t="s">
        <v>118</v>
      </c>
    </row>
    <row r="148" ht="13.5">
      <c r="D148" s="115" t="s">
        <v>123</v>
      </c>
    </row>
    <row r="149" spans="1:14" ht="13.5">
      <c r="A149" s="22" t="s">
        <v>17</v>
      </c>
      <c r="B149" s="135" t="s">
        <v>127</v>
      </c>
      <c r="C149" s="86" t="s">
        <v>126</v>
      </c>
      <c r="D149" s="104" t="s">
        <v>43</v>
      </c>
      <c r="E149" s="117">
        <v>3088577.57585979</v>
      </c>
      <c r="F149" s="117">
        <v>765832.7834293165</v>
      </c>
      <c r="G149" s="117">
        <v>781899.5303045948</v>
      </c>
      <c r="H149" s="117">
        <v>767050.262906789</v>
      </c>
      <c r="I149" s="117">
        <v>773794.9992190906</v>
      </c>
      <c r="J149" s="113">
        <v>3202000</v>
      </c>
      <c r="K149" s="113">
        <v>789000</v>
      </c>
      <c r="L149" s="113">
        <v>807000</v>
      </c>
      <c r="M149" s="113">
        <v>804000</v>
      </c>
      <c r="N149" s="113">
        <v>802000</v>
      </c>
    </row>
    <row r="150" spans="1:14" ht="13.5">
      <c r="A150" s="22" t="s">
        <v>18</v>
      </c>
      <c r="B150" s="135" t="s">
        <v>127</v>
      </c>
      <c r="C150" s="86" t="s">
        <v>126</v>
      </c>
      <c r="D150" s="89" t="s">
        <v>19</v>
      </c>
      <c r="E150" s="122">
        <v>-2322971.174687378</v>
      </c>
      <c r="F150" s="122">
        <v>-581931.0646969121</v>
      </c>
      <c r="G150" s="122">
        <v>-582008.8490906215</v>
      </c>
      <c r="H150" s="122">
        <v>-589764.255049356</v>
      </c>
      <c r="I150" s="122">
        <v>-569267.0058504883</v>
      </c>
      <c r="J150" s="122">
        <v>-2364000</v>
      </c>
      <c r="K150" s="122">
        <v>-595000</v>
      </c>
      <c r="L150" s="122">
        <v>-591000</v>
      </c>
      <c r="M150" s="122">
        <v>-599000</v>
      </c>
      <c r="N150" s="122">
        <v>-579000</v>
      </c>
    </row>
    <row r="151" spans="1:14" ht="13.5">
      <c r="A151" s="22" t="s">
        <v>20</v>
      </c>
      <c r="B151" s="135" t="s">
        <v>127</v>
      </c>
      <c r="C151" s="86" t="s">
        <v>126</v>
      </c>
      <c r="D151" s="104" t="s">
        <v>46</v>
      </c>
      <c r="E151" s="117">
        <v>765606.4011724121</v>
      </c>
      <c r="F151" s="117">
        <v>183901.7187324044</v>
      </c>
      <c r="G151" s="117">
        <v>199890.68121397332</v>
      </c>
      <c r="H151" s="117">
        <v>177286.00785743294</v>
      </c>
      <c r="I151" s="117">
        <v>204527.99336860224</v>
      </c>
      <c r="J151" s="117">
        <v>838000</v>
      </c>
      <c r="K151" s="117">
        <v>194000</v>
      </c>
      <c r="L151" s="117">
        <v>216000</v>
      </c>
      <c r="M151" s="117">
        <v>205000</v>
      </c>
      <c r="N151" s="117">
        <v>223000</v>
      </c>
    </row>
    <row r="152" spans="1:14" ht="13.5">
      <c r="A152" s="22" t="s">
        <v>0</v>
      </c>
      <c r="B152" s="135" t="s">
        <v>127</v>
      </c>
      <c r="C152" s="86" t="s">
        <v>126</v>
      </c>
      <c r="D152" s="89" t="s">
        <v>21</v>
      </c>
      <c r="E152" s="122">
        <v>-139995.0007884925</v>
      </c>
      <c r="F152" s="122">
        <v>-48206.62583247242</v>
      </c>
      <c r="G152" s="122">
        <v>-30577.83603920168</v>
      </c>
      <c r="H152" s="122">
        <v>-42112.1985648661</v>
      </c>
      <c r="I152" s="122">
        <v>-19098.34035195229</v>
      </c>
      <c r="J152" s="122">
        <v>-142000</v>
      </c>
      <c r="K152" s="122">
        <v>-50000</v>
      </c>
      <c r="L152" s="122">
        <v>-30000</v>
      </c>
      <c r="M152" s="122">
        <v>-42000</v>
      </c>
      <c r="N152" s="122">
        <v>-20000</v>
      </c>
    </row>
    <row r="153" spans="1:14" ht="13.5">
      <c r="A153" s="22" t="s">
        <v>22</v>
      </c>
      <c r="B153" s="135" t="s">
        <v>127</v>
      </c>
      <c r="C153" s="86" t="s">
        <v>126</v>
      </c>
      <c r="D153" s="104" t="s">
        <v>23</v>
      </c>
      <c r="E153" s="117">
        <v>625611.4003839196</v>
      </c>
      <c r="F153" s="117">
        <v>135695.092899932</v>
      </c>
      <c r="G153" s="117">
        <v>169312.84517477165</v>
      </c>
      <c r="H153" s="117">
        <v>135173.80929256685</v>
      </c>
      <c r="I153" s="117">
        <v>185429.65301664994</v>
      </c>
      <c r="J153" s="117">
        <v>696000</v>
      </c>
      <c r="K153" s="117">
        <v>144000</v>
      </c>
      <c r="L153" s="117">
        <v>186000</v>
      </c>
      <c r="M153" s="117">
        <v>163000</v>
      </c>
      <c r="N153" s="117">
        <v>203000</v>
      </c>
    </row>
    <row r="154" spans="1:14" ht="13.5">
      <c r="A154" s="26" t="s">
        <v>24</v>
      </c>
      <c r="B154" s="135" t="s">
        <v>127</v>
      </c>
      <c r="C154" s="88" t="s">
        <v>126</v>
      </c>
      <c r="D154" s="121" t="s">
        <v>81</v>
      </c>
      <c r="E154" s="122">
        <v>16073.356978502889</v>
      </c>
      <c r="F154" s="122">
        <v>-410.2928622007637</v>
      </c>
      <c r="G154" s="122">
        <v>3652.283280407429</v>
      </c>
      <c r="H154" s="122">
        <v>9415.362069638823</v>
      </c>
      <c r="I154" s="122">
        <v>3416.0044906574</v>
      </c>
      <c r="J154" s="122">
        <v>4000</v>
      </c>
      <c r="K154" s="122" t="s">
        <v>192</v>
      </c>
      <c r="L154" s="122">
        <v>2000</v>
      </c>
      <c r="M154" s="122">
        <v>1000</v>
      </c>
      <c r="N154" s="122">
        <v>1000</v>
      </c>
    </row>
    <row r="155" spans="1:14" ht="13.5">
      <c r="A155" s="26" t="s">
        <v>25</v>
      </c>
      <c r="B155" s="135" t="s">
        <v>127</v>
      </c>
      <c r="C155" s="86" t="s">
        <v>126</v>
      </c>
      <c r="D155" s="89" t="s">
        <v>26</v>
      </c>
      <c r="E155" s="122">
        <v>-2564.4261403333294</v>
      </c>
      <c r="F155" s="122">
        <v>216.2344185016467</v>
      </c>
      <c r="G155" s="122">
        <v>-1171.148424383523</v>
      </c>
      <c r="H155" s="122">
        <v>-2110.3487044514477</v>
      </c>
      <c r="I155" s="122">
        <v>500.8365699999985</v>
      </c>
      <c r="J155" s="122">
        <v>-3000</v>
      </c>
      <c r="K155" s="122" t="s">
        <v>192</v>
      </c>
      <c r="L155" s="122">
        <v>-1000</v>
      </c>
      <c r="M155" s="122">
        <v>-3000</v>
      </c>
      <c r="N155" s="122">
        <v>1000</v>
      </c>
    </row>
    <row r="156" spans="1:14" ht="13.5">
      <c r="A156" s="22" t="s">
        <v>28</v>
      </c>
      <c r="B156" s="135" t="s">
        <v>127</v>
      </c>
      <c r="C156" s="86" t="s">
        <v>126</v>
      </c>
      <c r="D156" s="104" t="s">
        <v>29</v>
      </c>
      <c r="E156" s="117">
        <v>639120.3312220891</v>
      </c>
      <c r="F156" s="117">
        <v>135501.03445623288</v>
      </c>
      <c r="G156" s="117">
        <v>171793.98003079556</v>
      </c>
      <c r="H156" s="117">
        <v>142478.8226577542</v>
      </c>
      <c r="I156" s="117">
        <v>189346.49407730735</v>
      </c>
      <c r="J156" s="117">
        <v>697000</v>
      </c>
      <c r="K156" s="117">
        <v>144000</v>
      </c>
      <c r="L156" s="117">
        <v>187000</v>
      </c>
      <c r="M156" s="117">
        <v>161000</v>
      </c>
      <c r="N156" s="117">
        <v>205000</v>
      </c>
    </row>
    <row r="157" spans="2:14" s="9" customFormat="1" ht="6" customHeight="1">
      <c r="B157" s="140"/>
      <c r="C157" s="6"/>
      <c r="D157" s="17"/>
      <c r="E157" s="131"/>
      <c r="F157" s="131"/>
      <c r="G157" s="131"/>
      <c r="H157" s="131"/>
      <c r="I157" s="131"/>
      <c r="J157" s="131"/>
      <c r="K157" s="131"/>
      <c r="L157" s="131"/>
      <c r="M157" s="131"/>
      <c r="N157" s="131"/>
    </row>
    <row r="158" spans="1:14" ht="13.5">
      <c r="A158" s="26"/>
      <c r="B158" s="139"/>
      <c r="C158" s="116" t="s">
        <v>126</v>
      </c>
      <c r="D158" s="121" t="s">
        <v>94</v>
      </c>
      <c r="E158" s="153">
        <f>'FPN '!E23</f>
        <v>3290890.5530225</v>
      </c>
      <c r="F158" s="153">
        <f>'FPN '!F23</f>
        <v>3290890.5530225</v>
      </c>
      <c r="G158" s="114">
        <f>'FPN '!G23</f>
        <v>3316755.1887000003</v>
      </c>
      <c r="H158" s="114">
        <f>'FPN '!H23</f>
        <v>3335834.0648600003</v>
      </c>
      <c r="I158" s="114">
        <f>'FPN '!I23</f>
        <v>3415180.1419399995</v>
      </c>
      <c r="J158" s="114">
        <f>'FPN '!J23</f>
        <v>3290890.5530225</v>
      </c>
      <c r="K158" s="114">
        <f>'FPN '!K23</f>
        <v>3290890.5530225</v>
      </c>
      <c r="L158" s="114">
        <f>'FPN '!L23</f>
        <v>3316755.1887000003</v>
      </c>
      <c r="M158" s="114">
        <f>'FPN '!M23</f>
        <v>3335834.0648600003</v>
      </c>
      <c r="N158" s="153">
        <f>'FPN '!N23</f>
        <v>3415180.1419399995</v>
      </c>
    </row>
    <row r="159" spans="3:4" ht="13.5">
      <c r="C159" s="6"/>
      <c r="D159" s="7"/>
    </row>
    <row r="160" spans="2:14" s="9" customFormat="1" ht="13.5" hidden="1" outlineLevel="1">
      <c r="B160" s="142"/>
      <c r="D160" s="25" t="s">
        <v>91</v>
      </c>
      <c r="E160" s="123">
        <f>$E$62</f>
        <v>2013</v>
      </c>
      <c r="F160" s="123" t="str">
        <f>$F$62</f>
        <v>4T13 </v>
      </c>
      <c r="G160" s="123" t="str">
        <f>$G$62</f>
        <v>3T13 </v>
      </c>
      <c r="H160" s="123" t="str">
        <f>$H$62</f>
        <v>2T13 </v>
      </c>
      <c r="I160" s="123" t="str">
        <f>$I$62</f>
        <v>1T13 </v>
      </c>
      <c r="J160" s="123">
        <f>$J$62</f>
        <v>2012</v>
      </c>
      <c r="K160" s="123" t="str">
        <f>$K$62</f>
        <v>4T12 </v>
      </c>
      <c r="L160" s="123" t="str">
        <f>$L$62</f>
        <v>3T12 </v>
      </c>
      <c r="M160" s="123" t="str">
        <f>$M$62</f>
        <v>2T12 </v>
      </c>
      <c r="N160" s="123" t="str">
        <f>$N$62</f>
        <v>1T12 </v>
      </c>
    </row>
    <row r="161" ht="13.5" hidden="1" outlineLevel="1">
      <c r="D161" s="115" t="s">
        <v>169</v>
      </c>
    </row>
    <row r="162" spans="1:14" ht="13.5" hidden="1" outlineLevel="1">
      <c r="A162" s="86" t="s">
        <v>17</v>
      </c>
      <c r="B162" s="166" t="s">
        <v>193</v>
      </c>
      <c r="C162" s="86" t="s">
        <v>174</v>
      </c>
      <c r="D162" s="104" t="s">
        <v>43</v>
      </c>
      <c r="E162" s="117">
        <v>2153238.919992329</v>
      </c>
      <c r="F162" s="117">
        <v>545258.3940281282</v>
      </c>
      <c r="G162" s="117">
        <v>531197.8535869085</v>
      </c>
      <c r="H162" s="117">
        <v>548674.8576171661</v>
      </c>
      <c r="I162" s="117">
        <v>528107.8147601259</v>
      </c>
      <c r="J162" s="113">
        <v>2243000</v>
      </c>
      <c r="K162" s="113">
        <v>566000</v>
      </c>
      <c r="L162" s="113">
        <v>554000</v>
      </c>
      <c r="M162" s="113">
        <v>571000</v>
      </c>
      <c r="N162" s="113">
        <v>552000</v>
      </c>
    </row>
    <row r="163" spans="1:14" ht="13.5" hidden="1" outlineLevel="1">
      <c r="A163" s="86" t="s">
        <v>18</v>
      </c>
      <c r="B163" s="166" t="s">
        <v>193</v>
      </c>
      <c r="C163" s="86" t="s">
        <v>174</v>
      </c>
      <c r="D163" s="89" t="s">
        <v>19</v>
      </c>
      <c r="E163" s="122">
        <v>-1241710.4841036035</v>
      </c>
      <c r="F163" s="122">
        <v>-324300.68900168577</v>
      </c>
      <c r="G163" s="122">
        <v>-305063.2172631906</v>
      </c>
      <c r="H163" s="122">
        <v>-308546.08126798</v>
      </c>
      <c r="I163" s="122">
        <v>-303800.4965707471</v>
      </c>
      <c r="J163" s="122">
        <v>-1318000</v>
      </c>
      <c r="K163" s="122">
        <v>-347000</v>
      </c>
      <c r="L163" s="122">
        <v>-327000</v>
      </c>
      <c r="M163" s="122">
        <v>-328000</v>
      </c>
      <c r="N163" s="122">
        <v>-316000</v>
      </c>
    </row>
    <row r="164" spans="1:14" ht="13.5" hidden="1" outlineLevel="1">
      <c r="A164" s="86" t="s">
        <v>20</v>
      </c>
      <c r="B164" s="166" t="s">
        <v>193</v>
      </c>
      <c r="C164" s="86" t="s">
        <v>174</v>
      </c>
      <c r="D164" s="104" t="s">
        <v>46</v>
      </c>
      <c r="E164" s="117">
        <v>911528.4358887256</v>
      </c>
      <c r="F164" s="117">
        <v>220957.70502644248</v>
      </c>
      <c r="G164" s="117">
        <v>226134.63632371795</v>
      </c>
      <c r="H164" s="117">
        <v>240128.77634918614</v>
      </c>
      <c r="I164" s="117">
        <v>224307.31818937883</v>
      </c>
      <c r="J164" s="117">
        <v>925000</v>
      </c>
      <c r="K164" s="117">
        <v>219000</v>
      </c>
      <c r="L164" s="117">
        <v>227000</v>
      </c>
      <c r="M164" s="117">
        <v>243000</v>
      </c>
      <c r="N164" s="117">
        <v>236000</v>
      </c>
    </row>
    <row r="165" spans="1:14" ht="13.5" hidden="1" outlineLevel="1">
      <c r="A165" s="86" t="s">
        <v>0</v>
      </c>
      <c r="B165" s="166" t="s">
        <v>193</v>
      </c>
      <c r="C165" s="86" t="s">
        <v>174</v>
      </c>
      <c r="D165" s="89" t="s">
        <v>21</v>
      </c>
      <c r="E165" s="122">
        <v>-157436.4732133364</v>
      </c>
      <c r="F165" s="122">
        <v>-63125.35059856649</v>
      </c>
      <c r="G165" s="122">
        <v>-35851.04137693533</v>
      </c>
      <c r="H165" s="122">
        <v>-33221.16978422694</v>
      </c>
      <c r="I165" s="122">
        <v>-25238.911453607667</v>
      </c>
      <c r="J165" s="122">
        <v>-184000</v>
      </c>
      <c r="K165" s="122">
        <v>-76000</v>
      </c>
      <c r="L165" s="122">
        <v>-43000</v>
      </c>
      <c r="M165" s="122">
        <v>-39000</v>
      </c>
      <c r="N165" s="122">
        <v>-26000</v>
      </c>
    </row>
    <row r="166" spans="1:14" ht="13.5" hidden="1" outlineLevel="1">
      <c r="A166" s="86" t="s">
        <v>22</v>
      </c>
      <c r="B166" s="166" t="s">
        <v>193</v>
      </c>
      <c r="C166" s="86" t="s">
        <v>174</v>
      </c>
      <c r="D166" s="104" t="s">
        <v>23</v>
      </c>
      <c r="E166" s="117">
        <v>754091.9626753891</v>
      </c>
      <c r="F166" s="117">
        <v>157832.35442787598</v>
      </c>
      <c r="G166" s="117">
        <v>190283.59494678263</v>
      </c>
      <c r="H166" s="117">
        <v>206907.6065649592</v>
      </c>
      <c r="I166" s="117">
        <v>199068.40673577116</v>
      </c>
      <c r="J166" s="117">
        <v>741000</v>
      </c>
      <c r="K166" s="117">
        <v>143000</v>
      </c>
      <c r="L166" s="117">
        <v>184000</v>
      </c>
      <c r="M166" s="117">
        <v>204000</v>
      </c>
      <c r="N166" s="117">
        <v>210000</v>
      </c>
    </row>
    <row r="167" spans="1:14" ht="13.5" hidden="1" outlineLevel="1">
      <c r="A167" s="26" t="s">
        <v>24</v>
      </c>
      <c r="B167" s="166" t="s">
        <v>193</v>
      </c>
      <c r="C167" s="88" t="s">
        <v>174</v>
      </c>
      <c r="D167" s="121" t="s">
        <v>81</v>
      </c>
      <c r="E167" s="122">
        <v>35880.74485792751</v>
      </c>
      <c r="F167" s="122">
        <v>-1599.8330130009144</v>
      </c>
      <c r="G167" s="122">
        <v>8576.251609898783</v>
      </c>
      <c r="H167" s="122">
        <v>14041.635700889758</v>
      </c>
      <c r="I167" s="122">
        <v>14862.69056013988</v>
      </c>
      <c r="J167" s="122">
        <v>32000</v>
      </c>
      <c r="K167" s="122">
        <v>3000</v>
      </c>
      <c r="L167" s="122">
        <v>8000</v>
      </c>
      <c r="M167" s="122">
        <v>12000</v>
      </c>
      <c r="N167" s="122">
        <v>9000</v>
      </c>
    </row>
    <row r="168" spans="1:14" ht="13.5" hidden="1" outlineLevel="1">
      <c r="A168" s="26" t="s">
        <v>25</v>
      </c>
      <c r="B168" s="166" t="s">
        <v>193</v>
      </c>
      <c r="C168" s="86" t="s">
        <v>174</v>
      </c>
      <c r="D168" s="89" t="s">
        <v>26</v>
      </c>
      <c r="E168" s="122">
        <v>-1410.55474045898</v>
      </c>
      <c r="F168" s="122">
        <v>-2931.326522502255</v>
      </c>
      <c r="G168" s="122">
        <v>491.40965026386596</v>
      </c>
      <c r="H168" s="122">
        <v>964.549580424722</v>
      </c>
      <c r="I168" s="122">
        <v>64.81255135468723</v>
      </c>
      <c r="J168" s="122">
        <v>-1000</v>
      </c>
      <c r="K168" s="122">
        <v>-2000</v>
      </c>
      <c r="L168" s="122" t="s">
        <v>192</v>
      </c>
      <c r="M168" s="122">
        <v>1000</v>
      </c>
      <c r="N168" s="122" t="s">
        <v>192</v>
      </c>
    </row>
    <row r="169" spans="1:14" ht="13.5" hidden="1" outlineLevel="1">
      <c r="A169" s="86" t="s">
        <v>28</v>
      </c>
      <c r="B169" s="166" t="s">
        <v>193</v>
      </c>
      <c r="C169" s="86" t="s">
        <v>174</v>
      </c>
      <c r="D169" s="104" t="s">
        <v>48</v>
      </c>
      <c r="E169" s="117">
        <v>788562.1527928576</v>
      </c>
      <c r="F169" s="117">
        <v>153301.19489237282</v>
      </c>
      <c r="G169" s="117">
        <v>199351.25620694528</v>
      </c>
      <c r="H169" s="117">
        <v>221913.79184627367</v>
      </c>
      <c r="I169" s="117">
        <v>213995.90984726572</v>
      </c>
      <c r="J169" s="117">
        <v>772000</v>
      </c>
      <c r="K169" s="117">
        <v>144000</v>
      </c>
      <c r="L169" s="117">
        <v>192000</v>
      </c>
      <c r="M169" s="117">
        <v>217000</v>
      </c>
      <c r="N169" s="117">
        <v>219000</v>
      </c>
    </row>
    <row r="170" spans="2:14" ht="13.5" hidden="1" outlineLevel="1">
      <c r="B170" s="135"/>
      <c r="C170" s="6"/>
      <c r="D170" s="121" t="s">
        <v>80</v>
      </c>
      <c r="E170" s="122">
        <f aca="true" t="shared" si="6" ref="E170:N170">E171-E169</f>
        <v>-4757.041190195363</v>
      </c>
      <c r="F170" s="122">
        <f t="shared" si="6"/>
        <v>-1062.3308819590893</v>
      </c>
      <c r="G170" s="122">
        <f t="shared" si="6"/>
        <v>-1312.7492398910108</v>
      </c>
      <c r="H170" s="122">
        <f t="shared" si="6"/>
        <v>-1358.5228647258482</v>
      </c>
      <c r="I170" s="122">
        <f t="shared" si="6"/>
        <v>-1023.4382036190073</v>
      </c>
      <c r="J170" s="122">
        <f t="shared" si="6"/>
        <v>-4000</v>
      </c>
      <c r="K170" s="122">
        <f t="shared" si="6"/>
        <v>0</v>
      </c>
      <c r="L170" s="122">
        <f t="shared" si="6"/>
        <v>-2000</v>
      </c>
      <c r="M170" s="122">
        <f t="shared" si="6"/>
        <v>-1000</v>
      </c>
      <c r="N170" s="122">
        <f t="shared" si="6"/>
        <v>-1000</v>
      </c>
    </row>
    <row r="171" spans="1:14" ht="13.5" hidden="1" outlineLevel="1">
      <c r="A171" s="86" t="s">
        <v>28</v>
      </c>
      <c r="B171" s="166" t="s">
        <v>194</v>
      </c>
      <c r="C171" s="88" t="s">
        <v>175</v>
      </c>
      <c r="D171" s="104" t="s">
        <v>170</v>
      </c>
      <c r="E171" s="117">
        <v>783805.1116026622</v>
      </c>
      <c r="F171" s="117">
        <v>152238.86401041373</v>
      </c>
      <c r="G171" s="117">
        <v>198038.50696705427</v>
      </c>
      <c r="H171" s="117">
        <v>220555.26898154782</v>
      </c>
      <c r="I171" s="117">
        <v>212972.4716436467</v>
      </c>
      <c r="J171" s="113">
        <v>768000</v>
      </c>
      <c r="K171" s="113">
        <v>144000</v>
      </c>
      <c r="L171" s="113">
        <v>190000</v>
      </c>
      <c r="M171" s="113">
        <v>216000</v>
      </c>
      <c r="N171" s="113">
        <v>218000</v>
      </c>
    </row>
    <row r="172" spans="2:14" s="9" customFormat="1" ht="6" customHeight="1" hidden="1" outlineLevel="1">
      <c r="B172" s="140"/>
      <c r="C172" s="6"/>
      <c r="D172" s="17"/>
      <c r="E172" s="131"/>
      <c r="F172" s="131"/>
      <c r="G172" s="131"/>
      <c r="H172" s="131"/>
      <c r="I172" s="131"/>
      <c r="J172" s="131"/>
      <c r="K172" s="131"/>
      <c r="L172" s="131"/>
      <c r="M172" s="131"/>
      <c r="N172" s="131"/>
    </row>
    <row r="173" spans="1:14" ht="13.5" hidden="1" outlineLevel="1">
      <c r="A173" s="9"/>
      <c r="C173" s="116" t="s">
        <v>175</v>
      </c>
      <c r="D173" s="121" t="s">
        <v>94</v>
      </c>
      <c r="E173" s="153">
        <f>'FPN '!E24</f>
        <v>2819290.113965549</v>
      </c>
      <c r="F173" s="153">
        <f>'FPN '!F24</f>
        <v>2819290.113965549</v>
      </c>
      <c r="G173" s="114">
        <f>'FPN '!G24</f>
        <v>2838066.352181233</v>
      </c>
      <c r="H173" s="114">
        <f>'FPN '!H24</f>
        <v>2855232.1643521865</v>
      </c>
      <c r="I173" s="114">
        <f>'FPN '!I24</f>
        <v>2854082.1476899483</v>
      </c>
      <c r="J173" s="114">
        <f>'FPN '!J24</f>
        <v>2819290.113965549</v>
      </c>
      <c r="K173" s="114">
        <f>'FPN '!K24</f>
        <v>2819290.113965549</v>
      </c>
      <c r="L173" s="114">
        <f>'FPN '!L24</f>
        <v>2838066.352181233</v>
      </c>
      <c r="M173" s="114">
        <f>'FPN '!M24</f>
        <v>2855232.1643521865</v>
      </c>
      <c r="N173" s="153">
        <f>'FPN '!N24</f>
        <v>2854082.1476899483</v>
      </c>
    </row>
    <row r="174" spans="3:4" ht="13.5" hidden="1" outlineLevel="1">
      <c r="C174" s="6"/>
      <c r="D174" s="7"/>
    </row>
    <row r="175" spans="2:14" s="9" customFormat="1" ht="13.5" hidden="1" outlineLevel="1">
      <c r="B175" s="142"/>
      <c r="D175" s="25" t="s">
        <v>91</v>
      </c>
      <c r="E175" s="123">
        <f>$E$62</f>
        <v>2013</v>
      </c>
      <c r="F175" s="123" t="str">
        <f>$F$62</f>
        <v>4T13 </v>
      </c>
      <c r="G175" s="123" t="str">
        <f>$G$62</f>
        <v>3T13 </v>
      </c>
      <c r="H175" s="123" t="str">
        <f>$H$62</f>
        <v>2T13 </v>
      </c>
      <c r="I175" s="123" t="str">
        <f>$I$62</f>
        <v>1T13 </v>
      </c>
      <c r="J175" s="123">
        <f>$J$62</f>
        <v>2012</v>
      </c>
      <c r="K175" s="123" t="str">
        <f>$K$62</f>
        <v>4T12 </v>
      </c>
      <c r="L175" s="123" t="str">
        <f>$L$62</f>
        <v>3T12 </v>
      </c>
      <c r="M175" s="123" t="str">
        <f>$M$62</f>
        <v>2T12 </v>
      </c>
      <c r="N175" s="123" t="str">
        <f>$N$62</f>
        <v>1T12 </v>
      </c>
    </row>
    <row r="176" ht="13.5" hidden="1" outlineLevel="1">
      <c r="D176" s="115" t="s">
        <v>171</v>
      </c>
    </row>
    <row r="177" spans="1:14" ht="13.5" hidden="1" outlineLevel="1">
      <c r="A177" s="22" t="s">
        <v>17</v>
      </c>
      <c r="B177" s="166" t="s">
        <v>194</v>
      </c>
      <c r="C177" s="86" t="s">
        <v>176</v>
      </c>
      <c r="D177" s="104" t="s">
        <v>43</v>
      </c>
      <c r="E177" s="117">
        <v>2142154.8815800315</v>
      </c>
      <c r="F177" s="117">
        <v>542305.9366411918</v>
      </c>
      <c r="G177" s="117">
        <v>528453.7903714735</v>
      </c>
      <c r="H177" s="117">
        <v>545795.9869739069</v>
      </c>
      <c r="I177" s="117">
        <v>525599.1675934592</v>
      </c>
      <c r="J177" s="113">
        <v>2232000</v>
      </c>
      <c r="K177" s="113">
        <v>563000</v>
      </c>
      <c r="L177" s="113">
        <v>551000</v>
      </c>
      <c r="M177" s="113">
        <v>569000</v>
      </c>
      <c r="N177" s="113">
        <v>549000</v>
      </c>
    </row>
    <row r="178" spans="1:14" ht="13.5" hidden="1" outlineLevel="1">
      <c r="A178" s="22" t="s">
        <v>18</v>
      </c>
      <c r="B178" s="166" t="s">
        <v>194</v>
      </c>
      <c r="C178" s="86" t="s">
        <v>176</v>
      </c>
      <c r="D178" s="89" t="s">
        <v>19</v>
      </c>
      <c r="E178" s="122">
        <v>-1235551.8598002826</v>
      </c>
      <c r="F178" s="122">
        <v>-322469.48281978245</v>
      </c>
      <c r="G178" s="122">
        <v>-303599.76289454225</v>
      </c>
      <c r="H178" s="122">
        <v>-307070.49276526226</v>
      </c>
      <c r="I178" s="122">
        <v>-302412.12132069544</v>
      </c>
      <c r="J178" s="122">
        <v>-1311000</v>
      </c>
      <c r="K178" s="122">
        <v>-344000</v>
      </c>
      <c r="L178" s="122">
        <v>-326000</v>
      </c>
      <c r="M178" s="122">
        <v>-327000</v>
      </c>
      <c r="N178" s="122">
        <v>-314000</v>
      </c>
    </row>
    <row r="179" spans="1:14" ht="13.5" hidden="1" outlineLevel="1">
      <c r="A179" s="22" t="s">
        <v>20</v>
      </c>
      <c r="B179" s="166" t="s">
        <v>194</v>
      </c>
      <c r="C179" s="86" t="s">
        <v>176</v>
      </c>
      <c r="D179" s="104" t="s">
        <v>46</v>
      </c>
      <c r="E179" s="117">
        <v>906603.0217797488</v>
      </c>
      <c r="F179" s="117">
        <v>219836.45382140938</v>
      </c>
      <c r="G179" s="117">
        <v>224854.02747693128</v>
      </c>
      <c r="H179" s="117">
        <v>238725.4942086446</v>
      </c>
      <c r="I179" s="117">
        <v>223187.0462727638</v>
      </c>
      <c r="J179" s="117">
        <v>921000</v>
      </c>
      <c r="K179" s="117">
        <v>219000</v>
      </c>
      <c r="L179" s="117">
        <v>225000</v>
      </c>
      <c r="M179" s="117">
        <v>242000</v>
      </c>
      <c r="N179" s="117">
        <v>235000</v>
      </c>
    </row>
    <row r="180" spans="1:14" ht="13.5" hidden="1" outlineLevel="1">
      <c r="A180" s="22" t="s">
        <v>0</v>
      </c>
      <c r="B180" s="166" t="s">
        <v>194</v>
      </c>
      <c r="C180" s="86" t="s">
        <v>176</v>
      </c>
      <c r="D180" s="89" t="s">
        <v>21</v>
      </c>
      <c r="E180" s="122">
        <v>-157268.1002945551</v>
      </c>
      <c r="F180" s="122">
        <v>-63066.43027549249</v>
      </c>
      <c r="G180" s="122">
        <v>-35883.181770039664</v>
      </c>
      <c r="H180" s="122">
        <v>-33176.410508411274</v>
      </c>
      <c r="I180" s="122">
        <v>-25142.077740611665</v>
      </c>
      <c r="J180" s="122">
        <v>-184000</v>
      </c>
      <c r="K180" s="122">
        <v>-76000</v>
      </c>
      <c r="L180" s="122">
        <v>-43000</v>
      </c>
      <c r="M180" s="122">
        <v>-39000</v>
      </c>
      <c r="N180" s="122">
        <v>-26000</v>
      </c>
    </row>
    <row r="181" spans="1:14" ht="13.5" hidden="1" outlineLevel="1">
      <c r="A181" s="22" t="s">
        <v>22</v>
      </c>
      <c r="B181" s="166" t="s">
        <v>194</v>
      </c>
      <c r="C181" s="86" t="s">
        <v>176</v>
      </c>
      <c r="D181" s="104" t="s">
        <v>23</v>
      </c>
      <c r="E181" s="117">
        <v>749334.9214851938</v>
      </c>
      <c r="F181" s="117">
        <v>156770.0235459169</v>
      </c>
      <c r="G181" s="117">
        <v>188970.84570689162</v>
      </c>
      <c r="H181" s="117">
        <v>205549.08370023334</v>
      </c>
      <c r="I181" s="117">
        <v>198044.96853215215</v>
      </c>
      <c r="J181" s="117">
        <v>737000</v>
      </c>
      <c r="K181" s="117">
        <v>143000</v>
      </c>
      <c r="L181" s="117">
        <v>182000</v>
      </c>
      <c r="M181" s="117">
        <v>203000</v>
      </c>
      <c r="N181" s="117">
        <v>209000</v>
      </c>
    </row>
    <row r="182" spans="1:14" ht="13.5" hidden="1" outlineLevel="1">
      <c r="A182" s="26" t="s">
        <v>24</v>
      </c>
      <c r="B182" s="166" t="s">
        <v>194</v>
      </c>
      <c r="C182" s="88" t="s">
        <v>176</v>
      </c>
      <c r="D182" s="121" t="s">
        <v>81</v>
      </c>
      <c r="E182" s="122">
        <v>35880.74485792751</v>
      </c>
      <c r="F182" s="122">
        <v>-1599.8330130009144</v>
      </c>
      <c r="G182" s="122">
        <v>8576.251609898783</v>
      </c>
      <c r="H182" s="122">
        <v>14041.635700889758</v>
      </c>
      <c r="I182" s="122">
        <v>14862.69056013988</v>
      </c>
      <c r="J182" s="122">
        <v>32000</v>
      </c>
      <c r="K182" s="122">
        <v>3000</v>
      </c>
      <c r="L182" s="122">
        <v>8000</v>
      </c>
      <c r="M182" s="122">
        <v>12000</v>
      </c>
      <c r="N182" s="122">
        <v>9000</v>
      </c>
    </row>
    <row r="183" spans="1:14" ht="13.5" hidden="1" outlineLevel="1">
      <c r="A183" s="26" t="s">
        <v>25</v>
      </c>
      <c r="B183" s="166" t="s">
        <v>194</v>
      </c>
      <c r="C183" s="86" t="s">
        <v>176</v>
      </c>
      <c r="D183" s="89" t="s">
        <v>26</v>
      </c>
      <c r="E183" s="122">
        <v>-1410.55474045898</v>
      </c>
      <c r="F183" s="122">
        <v>-2931.326522502255</v>
      </c>
      <c r="G183" s="122">
        <v>491.40965026386596</v>
      </c>
      <c r="H183" s="122">
        <v>964.549580424722</v>
      </c>
      <c r="I183" s="122">
        <v>64.81255135468723</v>
      </c>
      <c r="J183" s="122">
        <v>-1000</v>
      </c>
      <c r="K183" s="122">
        <v>-2000</v>
      </c>
      <c r="L183" s="122" t="s">
        <v>192</v>
      </c>
      <c r="M183" s="122">
        <v>1000</v>
      </c>
      <c r="N183" s="122" t="s">
        <v>192</v>
      </c>
    </row>
    <row r="184" spans="1:14" ht="13.5" hidden="1" outlineLevel="1">
      <c r="A184" s="22" t="s">
        <v>28</v>
      </c>
      <c r="B184" s="166" t="s">
        <v>194</v>
      </c>
      <c r="C184" s="86" t="s">
        <v>176</v>
      </c>
      <c r="D184" s="104" t="s">
        <v>29</v>
      </c>
      <c r="E184" s="117">
        <v>783805.1116026622</v>
      </c>
      <c r="F184" s="117">
        <v>152238.86401041373</v>
      </c>
      <c r="G184" s="117">
        <v>198038.50696705427</v>
      </c>
      <c r="H184" s="117">
        <v>220555.26898154782</v>
      </c>
      <c r="I184" s="117">
        <v>212972.4716436467</v>
      </c>
      <c r="J184" s="117">
        <v>768000</v>
      </c>
      <c r="K184" s="117">
        <v>144000</v>
      </c>
      <c r="L184" s="117">
        <v>190000</v>
      </c>
      <c r="M184" s="117">
        <v>216000</v>
      </c>
      <c r="N184" s="117">
        <v>218000</v>
      </c>
    </row>
    <row r="185" spans="2:14" s="9" customFormat="1" ht="6" customHeight="1" hidden="1" outlineLevel="1">
      <c r="B185" s="140"/>
      <c r="C185" s="6"/>
      <c r="D185" s="17"/>
      <c r="E185" s="131"/>
      <c r="F185" s="131"/>
      <c r="G185" s="131"/>
      <c r="H185" s="131"/>
      <c r="I185" s="131"/>
      <c r="J185" s="131"/>
      <c r="K185" s="131"/>
      <c r="L185" s="131"/>
      <c r="M185" s="131"/>
      <c r="N185" s="131"/>
    </row>
    <row r="186" spans="1:14" ht="13.5" hidden="1" outlineLevel="1">
      <c r="A186" s="26"/>
      <c r="B186" s="139"/>
      <c r="C186" s="116" t="s">
        <v>176</v>
      </c>
      <c r="D186" s="121" t="s">
        <v>94</v>
      </c>
      <c r="E186" s="153">
        <f>'FPN '!E24</f>
        <v>2819290.113965549</v>
      </c>
      <c r="F186" s="153">
        <f>'FPN '!F24</f>
        <v>2819290.113965549</v>
      </c>
      <c r="G186" s="114">
        <f>'FPN '!G24</f>
        <v>2838066.352181233</v>
      </c>
      <c r="H186" s="114">
        <f>'FPN '!H24</f>
        <v>2855232.1643521865</v>
      </c>
      <c r="I186" s="114">
        <f>'FPN '!I24</f>
        <v>2854082.1476899483</v>
      </c>
      <c r="J186" s="114">
        <f>'FPN '!J24</f>
        <v>2819290.113965549</v>
      </c>
      <c r="K186" s="114">
        <f>'FPN '!K24</f>
        <v>2819290.113965549</v>
      </c>
      <c r="L186" s="114">
        <f>'FPN '!L24</f>
        <v>2838066.352181233</v>
      </c>
      <c r="M186" s="114">
        <f>'FPN '!M24</f>
        <v>2855232.1643521865</v>
      </c>
      <c r="N186" s="153">
        <f>'FPN '!N24</f>
        <v>2854082.1476899483</v>
      </c>
    </row>
    <row r="187" spans="1:4" ht="13.5" hidden="1" outlineLevel="1">
      <c r="A187" s="26"/>
      <c r="B187" s="139"/>
      <c r="C187" s="80"/>
      <c r="D187" s="7"/>
    </row>
    <row r="188" spans="2:14" s="11" customFormat="1" ht="13.5" collapsed="1">
      <c r="B188" s="137"/>
      <c r="C188" s="9"/>
      <c r="D188" s="25" t="s">
        <v>91</v>
      </c>
      <c r="E188" s="103">
        <f>2013</f>
        <v>2013</v>
      </c>
      <c r="F188" s="103" t="s">
        <v>188</v>
      </c>
      <c r="G188" s="103" t="s">
        <v>189</v>
      </c>
      <c r="H188" s="103" t="s">
        <v>190</v>
      </c>
      <c r="I188" s="103" t="s">
        <v>191</v>
      </c>
      <c r="J188" s="103">
        <f>2012</f>
        <v>2012</v>
      </c>
      <c r="K188" s="103" t="s">
        <v>115</v>
      </c>
      <c r="L188" s="103" t="s">
        <v>116</v>
      </c>
      <c r="M188" s="103" t="s">
        <v>117</v>
      </c>
      <c r="N188" s="103" t="s">
        <v>118</v>
      </c>
    </row>
    <row r="189" spans="4:14" ht="13.5">
      <c r="D189" s="104" t="s">
        <v>97</v>
      </c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1:14" ht="13.5">
      <c r="A190" s="22" t="s">
        <v>17</v>
      </c>
      <c r="B190" s="139" t="s">
        <v>60</v>
      </c>
      <c r="C190" s="83" t="s">
        <v>108</v>
      </c>
      <c r="D190" s="104" t="s">
        <v>43</v>
      </c>
      <c r="E190" s="117">
        <v>3692345.9755138163</v>
      </c>
      <c r="F190" s="117">
        <v>910568.2901666667</v>
      </c>
      <c r="G190" s="117">
        <v>912238.819725644</v>
      </c>
      <c r="H190" s="117">
        <v>940462.7785347658</v>
      </c>
      <c r="I190" s="117">
        <v>929076.0870867401</v>
      </c>
      <c r="J190" s="113">
        <v>4732000</v>
      </c>
      <c r="K190" s="113">
        <v>1153000</v>
      </c>
      <c r="L190" s="113">
        <v>1166000</v>
      </c>
      <c r="M190" s="113">
        <v>1235000</v>
      </c>
      <c r="N190" s="113">
        <v>1178000</v>
      </c>
    </row>
    <row r="191" spans="1:14" ht="13.5">
      <c r="A191" s="22" t="s">
        <v>18</v>
      </c>
      <c r="B191" s="139" t="s">
        <v>60</v>
      </c>
      <c r="C191" s="83" t="s">
        <v>108</v>
      </c>
      <c r="D191" s="89" t="s">
        <v>19</v>
      </c>
      <c r="E191" s="122">
        <v>-1740640.5008826295</v>
      </c>
      <c r="F191" s="122">
        <v>-445642.38219922554</v>
      </c>
      <c r="G191" s="122">
        <v>-413877.7077242587</v>
      </c>
      <c r="H191" s="122">
        <v>-444816.5242348365</v>
      </c>
      <c r="I191" s="122">
        <v>-436303.8867243093</v>
      </c>
      <c r="J191" s="122">
        <v>-2182000</v>
      </c>
      <c r="K191" s="122">
        <v>-560000</v>
      </c>
      <c r="L191" s="122">
        <v>-518000</v>
      </c>
      <c r="M191" s="122">
        <v>-557000</v>
      </c>
      <c r="N191" s="122">
        <v>-547000</v>
      </c>
    </row>
    <row r="192" spans="1:14" ht="13.5">
      <c r="A192" s="22" t="s">
        <v>20</v>
      </c>
      <c r="B192" s="139" t="s">
        <v>60</v>
      </c>
      <c r="C192" s="83" t="s">
        <v>108</v>
      </c>
      <c r="D192" s="104" t="s">
        <v>46</v>
      </c>
      <c r="E192" s="117">
        <v>1951705.4746311868</v>
      </c>
      <c r="F192" s="117">
        <v>464925.9079674412</v>
      </c>
      <c r="G192" s="117">
        <v>498361.11200138525</v>
      </c>
      <c r="H192" s="117">
        <v>495646.2542999293</v>
      </c>
      <c r="I192" s="117">
        <v>492772.20036243077</v>
      </c>
      <c r="J192" s="117">
        <v>2550000</v>
      </c>
      <c r="K192" s="117">
        <v>593000</v>
      </c>
      <c r="L192" s="117">
        <v>648000</v>
      </c>
      <c r="M192" s="117">
        <v>678000</v>
      </c>
      <c r="N192" s="117">
        <v>631000</v>
      </c>
    </row>
    <row r="193" spans="1:14" ht="13.5">
      <c r="A193" s="22" t="s">
        <v>0</v>
      </c>
      <c r="B193" s="139" t="s">
        <v>60</v>
      </c>
      <c r="C193" s="83" t="s">
        <v>108</v>
      </c>
      <c r="D193" s="89" t="s">
        <v>21</v>
      </c>
      <c r="E193" s="122">
        <v>-1097273.842021909</v>
      </c>
      <c r="F193" s="122">
        <v>-266817.1334133009</v>
      </c>
      <c r="G193" s="122">
        <v>-253858.48850181565</v>
      </c>
      <c r="H193" s="122">
        <v>-293925.9870776993</v>
      </c>
      <c r="I193" s="122">
        <v>-282672.23302909284</v>
      </c>
      <c r="J193" s="122">
        <v>-1430000</v>
      </c>
      <c r="K193" s="122">
        <v>-336000</v>
      </c>
      <c r="L193" s="122">
        <v>-339000</v>
      </c>
      <c r="M193" s="122">
        <v>-378000</v>
      </c>
      <c r="N193" s="122">
        <v>-377000</v>
      </c>
    </row>
    <row r="194" spans="1:14" ht="13.5">
      <c r="A194" s="22" t="s">
        <v>22</v>
      </c>
      <c r="B194" s="139" t="s">
        <v>60</v>
      </c>
      <c r="C194" s="83" t="s">
        <v>108</v>
      </c>
      <c r="D194" s="104" t="s">
        <v>23</v>
      </c>
      <c r="E194" s="117">
        <v>854431.6326092777</v>
      </c>
      <c r="F194" s="117">
        <v>198108.77455414028</v>
      </c>
      <c r="G194" s="117">
        <v>244502.6234995696</v>
      </c>
      <c r="H194" s="117">
        <v>201720.26722223003</v>
      </c>
      <c r="I194" s="117">
        <v>210099.96733333793</v>
      </c>
      <c r="J194" s="117">
        <v>1120000</v>
      </c>
      <c r="K194" s="117">
        <v>257000</v>
      </c>
      <c r="L194" s="117">
        <v>309000</v>
      </c>
      <c r="M194" s="117">
        <v>300000</v>
      </c>
      <c r="N194" s="117">
        <v>254000</v>
      </c>
    </row>
    <row r="195" spans="1:14" ht="13.5">
      <c r="A195" s="26" t="s">
        <v>24</v>
      </c>
      <c r="B195" s="139" t="s">
        <v>60</v>
      </c>
      <c r="C195" s="79" t="s">
        <v>108</v>
      </c>
      <c r="D195" s="121" t="s">
        <v>81</v>
      </c>
      <c r="E195" s="122">
        <v>62424.406412414864</v>
      </c>
      <c r="F195" s="122">
        <v>8572.11764399712</v>
      </c>
      <c r="G195" s="122">
        <v>18448.735982205573</v>
      </c>
      <c r="H195" s="122">
        <v>17243.368191765472</v>
      </c>
      <c r="I195" s="122">
        <v>18160.184594446695</v>
      </c>
      <c r="J195" s="122">
        <v>64000</v>
      </c>
      <c r="K195" s="122">
        <v>21000</v>
      </c>
      <c r="L195" s="122">
        <v>14000</v>
      </c>
      <c r="M195" s="122">
        <v>12000</v>
      </c>
      <c r="N195" s="122">
        <v>17000</v>
      </c>
    </row>
    <row r="196" spans="1:14" ht="13.5">
      <c r="A196" s="26" t="s">
        <v>25</v>
      </c>
      <c r="B196" s="139" t="s">
        <v>60</v>
      </c>
      <c r="C196" s="83" t="s">
        <v>108</v>
      </c>
      <c r="D196" s="89" t="s">
        <v>26</v>
      </c>
      <c r="E196" s="122">
        <v>-7501.608365181564</v>
      </c>
      <c r="F196" s="122">
        <v>-11650.320968398635</v>
      </c>
      <c r="G196" s="122">
        <v>-479.09158054097315</v>
      </c>
      <c r="H196" s="122">
        <v>3618.5390837250666</v>
      </c>
      <c r="I196" s="122">
        <v>1009.2651000329823</v>
      </c>
      <c r="J196" s="122">
        <v>-11000</v>
      </c>
      <c r="K196" s="122">
        <v>-11000</v>
      </c>
      <c r="L196" s="122">
        <v>-1000</v>
      </c>
      <c r="M196" s="122" t="s">
        <v>192</v>
      </c>
      <c r="N196" s="122">
        <v>1000</v>
      </c>
    </row>
    <row r="197" spans="1:14" ht="13.5">
      <c r="A197" s="22" t="s">
        <v>28</v>
      </c>
      <c r="B197" s="139" t="s">
        <v>60</v>
      </c>
      <c r="C197" s="83" t="s">
        <v>108</v>
      </c>
      <c r="D197" s="104" t="s">
        <v>29</v>
      </c>
      <c r="E197" s="117">
        <v>909354.430656511</v>
      </c>
      <c r="F197" s="117">
        <v>195030.57122973877</v>
      </c>
      <c r="G197" s="117">
        <v>262472.2679012342</v>
      </c>
      <c r="H197" s="117">
        <v>222582.17449772058</v>
      </c>
      <c r="I197" s="117">
        <v>229269.4170278176</v>
      </c>
      <c r="J197" s="117">
        <v>1173000</v>
      </c>
      <c r="K197" s="117">
        <v>267000</v>
      </c>
      <c r="L197" s="117">
        <v>322000</v>
      </c>
      <c r="M197" s="117">
        <v>312000</v>
      </c>
      <c r="N197" s="117">
        <v>272000</v>
      </c>
    </row>
    <row r="198" spans="2:14" s="9" customFormat="1" ht="6" customHeight="1">
      <c r="B198" s="140"/>
      <c r="C198" s="6"/>
      <c r="D198" s="17"/>
      <c r="E198" s="131"/>
      <c r="F198" s="131"/>
      <c r="G198" s="131"/>
      <c r="H198" s="131"/>
      <c r="I198" s="131"/>
      <c r="J198" s="131"/>
      <c r="K198" s="131"/>
      <c r="L198" s="131"/>
      <c r="M198" s="131"/>
      <c r="N198" s="131"/>
    </row>
    <row r="199" spans="1:14" ht="13.5">
      <c r="A199" s="26"/>
      <c r="B199" s="139"/>
      <c r="C199" s="80" t="s">
        <v>108</v>
      </c>
      <c r="D199" s="121" t="s">
        <v>94</v>
      </c>
      <c r="E199" s="185">
        <f>'FPN '!E25</f>
        <v>3183057.747490335</v>
      </c>
      <c r="F199" s="185">
        <f>'FPN '!F25</f>
        <v>3183057.747490335</v>
      </c>
      <c r="G199" s="186">
        <f>'FPN '!G25</f>
        <v>3188604.3578605936</v>
      </c>
      <c r="H199" s="186">
        <f>'FPN '!H25</f>
        <v>3171682.8915922605</v>
      </c>
      <c r="I199" s="186">
        <f>'FPN '!I25</f>
        <v>3172637.9596072603</v>
      </c>
      <c r="J199" s="114">
        <f>'FPN '!J25</f>
        <v>3183057.747490335</v>
      </c>
      <c r="K199" s="114">
        <f>'FPN '!K25</f>
        <v>3183057.747490335</v>
      </c>
      <c r="L199" s="114">
        <f>'FPN '!L25</f>
        <v>3188604.3578605936</v>
      </c>
      <c r="M199" s="114">
        <f>'FPN '!M25</f>
        <v>3171682.8915922605</v>
      </c>
      <c r="N199" s="153">
        <f>'FPN '!N25</f>
        <v>3172637.9596072603</v>
      </c>
    </row>
    <row r="200" spans="3:4" ht="13.5">
      <c r="C200" s="6"/>
      <c r="D200" s="7"/>
    </row>
    <row r="201" spans="2:14" s="9" customFormat="1" ht="13.5">
      <c r="B201" s="142"/>
      <c r="D201" s="25" t="s">
        <v>91</v>
      </c>
      <c r="E201" s="103">
        <f>2013</f>
        <v>2013</v>
      </c>
      <c r="F201" s="103" t="s">
        <v>188</v>
      </c>
      <c r="G201" s="103" t="s">
        <v>189</v>
      </c>
      <c r="H201" s="103" t="s">
        <v>190</v>
      </c>
      <c r="I201" s="103" t="s">
        <v>191</v>
      </c>
      <c r="J201" s="103">
        <f>2012</f>
        <v>2012</v>
      </c>
      <c r="K201" s="103" t="s">
        <v>115</v>
      </c>
      <c r="L201" s="103" t="s">
        <v>116</v>
      </c>
      <c r="M201" s="103" t="s">
        <v>117</v>
      </c>
      <c r="N201" s="103" t="s">
        <v>118</v>
      </c>
    </row>
    <row r="202" ht="13.5">
      <c r="D202" s="104" t="s">
        <v>205</v>
      </c>
    </row>
    <row r="203" spans="1:14" ht="13.5">
      <c r="A203" s="86" t="s">
        <v>17</v>
      </c>
      <c r="B203" s="135" t="s">
        <v>204</v>
      </c>
      <c r="C203" s="86" t="s">
        <v>212</v>
      </c>
      <c r="D203" s="104" t="s">
        <v>43</v>
      </c>
      <c r="E203" s="117">
        <v>1019432.9635763587</v>
      </c>
      <c r="F203" s="117">
        <v>239141.0815392111</v>
      </c>
      <c r="G203" s="117">
        <v>239217.37199113079</v>
      </c>
      <c r="H203" s="117">
        <v>273806.0418758487</v>
      </c>
      <c r="I203" s="117">
        <v>267268.4681701682</v>
      </c>
      <c r="J203" s="113">
        <v>1767000</v>
      </c>
      <c r="K203" s="113">
        <v>405000</v>
      </c>
      <c r="L203" s="113">
        <v>406000</v>
      </c>
      <c r="M203" s="113">
        <v>482000</v>
      </c>
      <c r="N203" s="113">
        <v>474000</v>
      </c>
    </row>
    <row r="204" spans="1:14" ht="13.5">
      <c r="A204" s="86" t="s">
        <v>18</v>
      </c>
      <c r="B204" s="135" t="s">
        <v>204</v>
      </c>
      <c r="C204" s="86" t="s">
        <v>212</v>
      </c>
      <c r="D204" s="89" t="s">
        <v>19</v>
      </c>
      <c r="E204" s="122">
        <v>-845693.7422237712</v>
      </c>
      <c r="F204" s="122">
        <v>-207542.5940422954</v>
      </c>
      <c r="G204" s="122">
        <v>-207794.80758813134</v>
      </c>
      <c r="H204" s="122">
        <v>-213741.05079853855</v>
      </c>
      <c r="I204" s="122">
        <v>-216615.28979480587</v>
      </c>
      <c r="J204" s="122">
        <v>-1287000</v>
      </c>
      <c r="K204" s="122">
        <v>-317000</v>
      </c>
      <c r="L204" s="122">
        <v>-313000</v>
      </c>
      <c r="M204" s="122">
        <v>-330000</v>
      </c>
      <c r="N204" s="122">
        <v>-327000</v>
      </c>
    </row>
    <row r="205" spans="1:14" ht="13.5">
      <c r="A205" s="86" t="s">
        <v>20</v>
      </c>
      <c r="B205" s="135" t="s">
        <v>204</v>
      </c>
      <c r="C205" s="86" t="s">
        <v>212</v>
      </c>
      <c r="D205" s="104" t="s">
        <v>46</v>
      </c>
      <c r="E205" s="117">
        <v>173739.22135258757</v>
      </c>
      <c r="F205" s="117">
        <v>31598.48749691571</v>
      </c>
      <c r="G205" s="117">
        <v>31422.564402999444</v>
      </c>
      <c r="H205" s="117">
        <v>60064.99107731017</v>
      </c>
      <c r="I205" s="117">
        <v>50653.17837536236</v>
      </c>
      <c r="J205" s="117">
        <v>480000</v>
      </c>
      <c r="K205" s="117">
        <v>88000</v>
      </c>
      <c r="L205" s="117">
        <v>93000</v>
      </c>
      <c r="M205" s="117">
        <v>152000</v>
      </c>
      <c r="N205" s="117">
        <v>147000</v>
      </c>
    </row>
    <row r="206" spans="1:14" ht="13.5">
      <c r="A206" s="86" t="s">
        <v>0</v>
      </c>
      <c r="B206" s="135" t="s">
        <v>204</v>
      </c>
      <c r="C206" s="86" t="s">
        <v>212</v>
      </c>
      <c r="D206" s="89" t="s">
        <v>21</v>
      </c>
      <c r="E206" s="122">
        <v>-114328.20529529835</v>
      </c>
      <c r="F206" s="122">
        <v>-25669.723991938434</v>
      </c>
      <c r="G206" s="122">
        <v>-23329.908016350764</v>
      </c>
      <c r="H206" s="122">
        <v>-31891.557938213246</v>
      </c>
      <c r="I206" s="122">
        <v>-33437.01534879589</v>
      </c>
      <c r="J206" s="122">
        <v>-224000</v>
      </c>
      <c r="K206" s="122">
        <v>-52000</v>
      </c>
      <c r="L206" s="122">
        <v>-48000</v>
      </c>
      <c r="M206" s="122">
        <v>-53000</v>
      </c>
      <c r="N206" s="122">
        <v>-71000</v>
      </c>
    </row>
    <row r="207" spans="1:14" ht="13.5">
      <c r="A207" s="86" t="s">
        <v>22</v>
      </c>
      <c r="B207" s="135" t="s">
        <v>204</v>
      </c>
      <c r="C207" s="86" t="s">
        <v>212</v>
      </c>
      <c r="D207" s="104" t="s">
        <v>23</v>
      </c>
      <c r="E207" s="117">
        <v>59411.01605728922</v>
      </c>
      <c r="F207" s="117">
        <v>5928.763504977276</v>
      </c>
      <c r="G207" s="117">
        <v>8092.6563866486795</v>
      </c>
      <c r="H207" s="117">
        <v>28173.433139096927</v>
      </c>
      <c r="I207" s="117">
        <v>17216.16302656647</v>
      </c>
      <c r="J207" s="117">
        <v>256000</v>
      </c>
      <c r="K207" s="117">
        <v>36000</v>
      </c>
      <c r="L207" s="117">
        <v>45000</v>
      </c>
      <c r="M207" s="117">
        <v>99000</v>
      </c>
      <c r="N207" s="117">
        <v>76000</v>
      </c>
    </row>
    <row r="208" spans="1:14" ht="13.5">
      <c r="A208" s="26" t="s">
        <v>24</v>
      </c>
      <c r="B208" s="135" t="s">
        <v>204</v>
      </c>
      <c r="C208" s="88" t="s">
        <v>212</v>
      </c>
      <c r="D208" s="121" t="s">
        <v>81</v>
      </c>
      <c r="E208" s="122">
        <v>245281.16889986064</v>
      </c>
      <c r="F208" s="122">
        <v>43683.40734825218</v>
      </c>
      <c r="G208" s="122">
        <v>52410.030776413754</v>
      </c>
      <c r="H208" s="122">
        <v>83675.53083950814</v>
      </c>
      <c r="I208" s="122">
        <v>65512.19993568651</v>
      </c>
      <c r="J208" s="122">
        <v>99000</v>
      </c>
      <c r="K208" s="122">
        <v>24000</v>
      </c>
      <c r="L208" s="122">
        <v>26000</v>
      </c>
      <c r="M208" s="122">
        <v>28000</v>
      </c>
      <c r="N208" s="122">
        <v>21000</v>
      </c>
    </row>
    <row r="209" spans="1:14" ht="13.5">
      <c r="A209" s="26" t="s">
        <v>25</v>
      </c>
      <c r="B209" s="135" t="s">
        <v>204</v>
      </c>
      <c r="C209" s="86" t="s">
        <v>212</v>
      </c>
      <c r="D209" s="89" t="s">
        <v>26</v>
      </c>
      <c r="E209" s="122">
        <v>109612.33711396754</v>
      </c>
      <c r="F209" s="122">
        <v>362.6220779778599</v>
      </c>
      <c r="G209" s="122">
        <v>240.97565941659875</v>
      </c>
      <c r="H209" s="122">
        <v>109764.39626945225</v>
      </c>
      <c r="I209" s="122">
        <v>-755.6568928791644</v>
      </c>
      <c r="J209" s="122">
        <v>110000</v>
      </c>
      <c r="K209" s="122">
        <v>1000</v>
      </c>
      <c r="L209" s="122" t="s">
        <v>192</v>
      </c>
      <c r="M209" s="122">
        <v>110000</v>
      </c>
      <c r="N209" s="122">
        <v>-1000</v>
      </c>
    </row>
    <row r="210" spans="1:14" ht="13.5">
      <c r="A210" s="86" t="s">
        <v>28</v>
      </c>
      <c r="B210" s="135" t="s">
        <v>204</v>
      </c>
      <c r="C210" s="86" t="s">
        <v>212</v>
      </c>
      <c r="D210" s="104" t="s">
        <v>48</v>
      </c>
      <c r="E210" s="117">
        <v>414304.5220711174</v>
      </c>
      <c r="F210" s="117">
        <v>49974.79293120731</v>
      </c>
      <c r="G210" s="117">
        <v>60743.66282247903</v>
      </c>
      <c r="H210" s="117">
        <v>221613.36024805732</v>
      </c>
      <c r="I210" s="117">
        <v>81972.70606937382</v>
      </c>
      <c r="J210" s="117">
        <v>465000</v>
      </c>
      <c r="K210" s="117">
        <v>61000</v>
      </c>
      <c r="L210" s="117">
        <v>71000</v>
      </c>
      <c r="M210" s="117">
        <v>237000</v>
      </c>
      <c r="N210" s="117">
        <v>96000</v>
      </c>
    </row>
    <row r="211" spans="2:14" ht="13.5">
      <c r="B211" s="135"/>
      <c r="C211" s="6"/>
      <c r="D211" s="121" t="s">
        <v>80</v>
      </c>
      <c r="E211" s="122">
        <f aca="true" t="shared" si="7" ref="E211:N211">E212-E210</f>
        <v>-872.7158389759716</v>
      </c>
      <c r="F211" s="122">
        <f t="shared" si="7"/>
        <v>491.8817698645871</v>
      </c>
      <c r="G211" s="122">
        <f t="shared" si="7"/>
        <v>-119.53687954170164</v>
      </c>
      <c r="H211" s="122">
        <f t="shared" si="7"/>
        <v>-587.0148999842058</v>
      </c>
      <c r="I211" s="122">
        <f t="shared" si="7"/>
        <v>-658.0458293147385</v>
      </c>
      <c r="J211" s="122">
        <f t="shared" si="7"/>
        <v>0</v>
      </c>
      <c r="K211" s="122">
        <f t="shared" si="7"/>
        <v>0</v>
      </c>
      <c r="L211" s="122">
        <f t="shared" si="7"/>
        <v>0</v>
      </c>
      <c r="M211" s="122">
        <f t="shared" si="7"/>
        <v>0</v>
      </c>
      <c r="N211" s="122">
        <f t="shared" si="7"/>
        <v>0</v>
      </c>
    </row>
    <row r="212" spans="1:14" ht="13.5">
      <c r="A212" s="86" t="s">
        <v>28</v>
      </c>
      <c r="B212" s="139" t="s">
        <v>129</v>
      </c>
      <c r="C212" s="88" t="s">
        <v>213</v>
      </c>
      <c r="D212" s="104" t="s">
        <v>214</v>
      </c>
      <c r="E212" s="117">
        <v>413431.80623214145</v>
      </c>
      <c r="F212" s="117">
        <v>50466.6747010719</v>
      </c>
      <c r="G212" s="117">
        <v>60624.12594293733</v>
      </c>
      <c r="H212" s="117">
        <v>221026.3453480731</v>
      </c>
      <c r="I212" s="117">
        <v>81314.66024005908</v>
      </c>
      <c r="J212" s="113">
        <v>465000</v>
      </c>
      <c r="K212" s="113">
        <v>61000</v>
      </c>
      <c r="L212" s="113">
        <v>71000</v>
      </c>
      <c r="M212" s="113">
        <v>237000</v>
      </c>
      <c r="N212" s="113">
        <v>96000</v>
      </c>
    </row>
    <row r="213" spans="2:14" s="9" customFormat="1" ht="6" customHeight="1">
      <c r="B213" s="140"/>
      <c r="C213" s="6"/>
      <c r="D213" s="17"/>
      <c r="E213" s="131"/>
      <c r="F213" s="131"/>
      <c r="G213" s="131"/>
      <c r="H213" s="131"/>
      <c r="I213" s="131"/>
      <c r="J213" s="131"/>
      <c r="K213" s="131"/>
      <c r="L213" s="131"/>
      <c r="M213" s="131"/>
      <c r="N213" s="131"/>
    </row>
    <row r="214" spans="1:14" ht="13.5">
      <c r="A214" s="9"/>
      <c r="C214" s="116" t="s">
        <v>213</v>
      </c>
      <c r="D214" s="121" t="s">
        <v>94</v>
      </c>
      <c r="E214" s="153">
        <f>'FPN '!E27</f>
        <v>3678036.5303164236</v>
      </c>
      <c r="F214" s="153">
        <f>'FPN '!F27</f>
        <v>3678036.5303164236</v>
      </c>
      <c r="G214" s="114">
        <f>'FPN '!G27</f>
        <v>3725535.021858724</v>
      </c>
      <c r="H214" s="114">
        <f>'FPN '!H27</f>
        <v>3756550.798847244</v>
      </c>
      <c r="I214" s="114">
        <f>'FPN '!I27</f>
        <v>3638205.0200941525</v>
      </c>
      <c r="J214" s="114">
        <f>'FPN '!J92</f>
        <v>0</v>
      </c>
      <c r="K214" s="114">
        <f>'FPN '!K92</f>
        <v>0</v>
      </c>
      <c r="L214" s="114">
        <f>'FPN '!L92</f>
        <v>0</v>
      </c>
      <c r="M214" s="114">
        <f>'FPN '!M92</f>
        <v>0</v>
      </c>
      <c r="N214" s="153">
        <f>'FPN '!N92</f>
        <v>0</v>
      </c>
    </row>
    <row r="215" spans="3:4" ht="13.5">
      <c r="C215" s="6"/>
      <c r="D215" s="7"/>
    </row>
    <row r="216" spans="2:14" s="21" customFormat="1" ht="13.5">
      <c r="B216" s="143"/>
      <c r="C216" s="5"/>
      <c r="D216" s="25" t="s">
        <v>91</v>
      </c>
      <c r="E216" s="123">
        <f>$E$62</f>
        <v>2013</v>
      </c>
      <c r="F216" s="123" t="str">
        <f>$F$62</f>
        <v>4T13 </v>
      </c>
      <c r="G216" s="123" t="str">
        <f>$G$62</f>
        <v>3T13 </v>
      </c>
      <c r="H216" s="123" t="str">
        <f>$H$62</f>
        <v>2T13 </v>
      </c>
      <c r="I216" s="123" t="str">
        <f>$I$62</f>
        <v>1T13 </v>
      </c>
      <c r="J216" s="123">
        <f>$J$62</f>
        <v>2012</v>
      </c>
      <c r="K216" s="123" t="str">
        <f>$K$62</f>
        <v>4T12 </v>
      </c>
      <c r="L216" s="123" t="str">
        <f>$L$62</f>
        <v>3T12 </v>
      </c>
      <c r="M216" s="123" t="str">
        <f>$M$62</f>
        <v>2T12 </v>
      </c>
      <c r="N216" s="123" t="str">
        <f>$N$62</f>
        <v>1T12 </v>
      </c>
    </row>
    <row r="217" ht="13.5">
      <c r="D217" s="104" t="s">
        <v>216</v>
      </c>
    </row>
    <row r="218" spans="1:14" ht="13.5">
      <c r="A218" s="22" t="s">
        <v>17</v>
      </c>
      <c r="B218" s="139" t="s">
        <v>129</v>
      </c>
      <c r="C218" s="86" t="s">
        <v>213</v>
      </c>
      <c r="D218" s="104" t="s">
        <v>43</v>
      </c>
      <c r="E218" s="117">
        <v>1013335.4314807926</v>
      </c>
      <c r="F218" s="117">
        <v>238272.43472220353</v>
      </c>
      <c r="G218" s="117">
        <v>237887.89416454892</v>
      </c>
      <c r="H218" s="117">
        <v>271840.3008440674</v>
      </c>
      <c r="I218" s="117">
        <v>265334.8017499726</v>
      </c>
      <c r="J218" s="113">
        <v>1767000</v>
      </c>
      <c r="K218" s="113">
        <v>405000</v>
      </c>
      <c r="L218" s="113">
        <v>406000</v>
      </c>
      <c r="M218" s="113">
        <v>482000</v>
      </c>
      <c r="N218" s="113">
        <v>474000</v>
      </c>
    </row>
    <row r="219" spans="1:14" ht="13.5">
      <c r="A219" s="22" t="s">
        <v>18</v>
      </c>
      <c r="B219" s="139" t="s">
        <v>129</v>
      </c>
      <c r="C219" s="86" t="s">
        <v>213</v>
      </c>
      <c r="D219" s="89" t="s">
        <v>19</v>
      </c>
      <c r="E219" s="122">
        <v>-840475.7987899098</v>
      </c>
      <c r="F219" s="122">
        <v>-206179.34994609092</v>
      </c>
      <c r="G219" s="122">
        <v>-206589.88823941522</v>
      </c>
      <c r="H219" s="122">
        <v>-212362.64300884723</v>
      </c>
      <c r="I219" s="122">
        <v>-215343.9175955563</v>
      </c>
      <c r="J219" s="122">
        <v>-1287000</v>
      </c>
      <c r="K219" s="122">
        <v>-317000</v>
      </c>
      <c r="L219" s="122">
        <v>-313000</v>
      </c>
      <c r="M219" s="122">
        <v>-330000</v>
      </c>
      <c r="N219" s="122">
        <v>-327000</v>
      </c>
    </row>
    <row r="220" spans="1:14" ht="13.5">
      <c r="A220" s="22" t="s">
        <v>20</v>
      </c>
      <c r="B220" s="139" t="s">
        <v>129</v>
      </c>
      <c r="C220" s="86" t="s">
        <v>213</v>
      </c>
      <c r="D220" s="104" t="s">
        <v>46</v>
      </c>
      <c r="E220" s="117">
        <v>172859.63269088278</v>
      </c>
      <c r="F220" s="117">
        <v>32093.084776112606</v>
      </c>
      <c r="G220" s="117">
        <v>31298.005925133708</v>
      </c>
      <c r="H220" s="117">
        <v>59477.65783522019</v>
      </c>
      <c r="I220" s="117">
        <v>49990.88415441633</v>
      </c>
      <c r="J220" s="117">
        <v>480000</v>
      </c>
      <c r="K220" s="117">
        <v>88000</v>
      </c>
      <c r="L220" s="117">
        <v>93000</v>
      </c>
      <c r="M220" s="117">
        <v>152000</v>
      </c>
      <c r="N220" s="117">
        <v>147000</v>
      </c>
    </row>
    <row r="221" spans="1:14" ht="13.5">
      <c r="A221" s="22" t="s">
        <v>0</v>
      </c>
      <c r="B221" s="139" t="s">
        <v>129</v>
      </c>
      <c r="C221" s="86" t="s">
        <v>213</v>
      </c>
      <c r="D221" s="89" t="s">
        <v>21</v>
      </c>
      <c r="E221" s="122">
        <v>-114321.33247256956</v>
      </c>
      <c r="F221" s="122">
        <v>-25672.439501270743</v>
      </c>
      <c r="G221" s="122">
        <v>-23324.886418026723</v>
      </c>
      <c r="H221" s="122">
        <v>-31891.23959610749</v>
      </c>
      <c r="I221" s="122">
        <v>-33432.7669571646</v>
      </c>
      <c r="J221" s="122">
        <v>-224000</v>
      </c>
      <c r="K221" s="122">
        <v>-52000</v>
      </c>
      <c r="L221" s="122">
        <v>-48000</v>
      </c>
      <c r="M221" s="122">
        <v>-53000</v>
      </c>
      <c r="N221" s="122">
        <v>-71000</v>
      </c>
    </row>
    <row r="222" spans="1:14" ht="13.5">
      <c r="A222" s="22" t="s">
        <v>22</v>
      </c>
      <c r="B222" s="139" t="s">
        <v>129</v>
      </c>
      <c r="C222" s="86" t="s">
        <v>213</v>
      </c>
      <c r="D222" s="104" t="s">
        <v>23</v>
      </c>
      <c r="E222" s="117">
        <v>58538.30021831322</v>
      </c>
      <c r="F222" s="117">
        <v>6420.645274841863</v>
      </c>
      <c r="G222" s="117">
        <v>7973.119507106985</v>
      </c>
      <c r="H222" s="117">
        <v>27586.4182391127</v>
      </c>
      <c r="I222" s="117">
        <v>16558.117197251733</v>
      </c>
      <c r="J222" s="117">
        <v>256000</v>
      </c>
      <c r="K222" s="117">
        <v>36000</v>
      </c>
      <c r="L222" s="117">
        <v>45000</v>
      </c>
      <c r="M222" s="117">
        <v>99000</v>
      </c>
      <c r="N222" s="117">
        <v>76000</v>
      </c>
    </row>
    <row r="223" spans="1:14" ht="13.5">
      <c r="A223" s="26" t="s">
        <v>24</v>
      </c>
      <c r="B223" s="139" t="s">
        <v>129</v>
      </c>
      <c r="C223" s="88" t="s">
        <v>213</v>
      </c>
      <c r="D223" s="121" t="s">
        <v>81</v>
      </c>
      <c r="E223" s="122">
        <v>245281.16889986064</v>
      </c>
      <c r="F223" s="122">
        <v>43683.40734825218</v>
      </c>
      <c r="G223" s="122">
        <v>52410.030776413754</v>
      </c>
      <c r="H223" s="122">
        <v>83675.53083950814</v>
      </c>
      <c r="I223" s="122">
        <v>65512.19993568651</v>
      </c>
      <c r="J223" s="122">
        <v>99000</v>
      </c>
      <c r="K223" s="122">
        <v>24000</v>
      </c>
      <c r="L223" s="122">
        <v>26000</v>
      </c>
      <c r="M223" s="122">
        <v>28000</v>
      </c>
      <c r="N223" s="122">
        <v>21000</v>
      </c>
    </row>
    <row r="224" spans="1:14" ht="13.5">
      <c r="A224" s="26" t="s">
        <v>25</v>
      </c>
      <c r="B224" s="139" t="s">
        <v>129</v>
      </c>
      <c r="C224" s="86" t="s">
        <v>213</v>
      </c>
      <c r="D224" s="89" t="s">
        <v>26</v>
      </c>
      <c r="E224" s="122">
        <v>109612.33711396754</v>
      </c>
      <c r="F224" s="122">
        <v>362.6220779778599</v>
      </c>
      <c r="G224" s="122">
        <v>240.97565941659875</v>
      </c>
      <c r="H224" s="122">
        <v>109764.39626945225</v>
      </c>
      <c r="I224" s="122">
        <v>-755.6568928791644</v>
      </c>
      <c r="J224" s="122">
        <v>110000</v>
      </c>
      <c r="K224" s="122">
        <v>1000</v>
      </c>
      <c r="L224" s="122" t="s">
        <v>192</v>
      </c>
      <c r="M224" s="122">
        <v>110000</v>
      </c>
      <c r="N224" s="122">
        <v>-1000</v>
      </c>
    </row>
    <row r="225" spans="1:14" ht="13.5">
      <c r="A225" s="22" t="s">
        <v>28</v>
      </c>
      <c r="B225" s="139" t="s">
        <v>129</v>
      </c>
      <c r="C225" s="86" t="s">
        <v>213</v>
      </c>
      <c r="D225" s="104" t="s">
        <v>29</v>
      </c>
      <c r="E225" s="117">
        <v>413431.80623214145</v>
      </c>
      <c r="F225" s="117">
        <v>50466.6747010719</v>
      </c>
      <c r="G225" s="117">
        <v>60624.12594293733</v>
      </c>
      <c r="H225" s="117">
        <v>221026.3453480731</v>
      </c>
      <c r="I225" s="117">
        <v>81314.66024005908</v>
      </c>
      <c r="J225" s="117">
        <v>465000</v>
      </c>
      <c r="K225" s="117">
        <v>61000</v>
      </c>
      <c r="L225" s="117">
        <v>71000</v>
      </c>
      <c r="M225" s="117">
        <v>237000</v>
      </c>
      <c r="N225" s="117">
        <v>96000</v>
      </c>
    </row>
    <row r="226" spans="2:14" s="9" customFormat="1" ht="6" customHeight="1">
      <c r="B226" s="142"/>
      <c r="C226" s="6"/>
      <c r="D226" s="17"/>
      <c r="E226" s="131"/>
      <c r="F226" s="131"/>
      <c r="G226" s="131"/>
      <c r="H226" s="131"/>
      <c r="I226" s="131"/>
      <c r="J226" s="131"/>
      <c r="K226" s="131"/>
      <c r="L226" s="131"/>
      <c r="M226" s="131"/>
      <c r="N226" s="131"/>
    </row>
    <row r="227" spans="1:14" ht="13.5">
      <c r="A227" s="26"/>
      <c r="B227" s="139"/>
      <c r="C227" s="88" t="s">
        <v>213</v>
      </c>
      <c r="D227" s="121" t="s">
        <v>94</v>
      </c>
      <c r="E227" s="153">
        <f>'FPN '!E27</f>
        <v>3678036.5303164236</v>
      </c>
      <c r="F227" s="153">
        <f>'FPN '!F27</f>
        <v>3678036.5303164236</v>
      </c>
      <c r="G227" s="114">
        <f>'FPN '!G27</f>
        <v>3725535.021858724</v>
      </c>
      <c r="H227" s="114">
        <f>'FPN '!H27</f>
        <v>3756550.798847244</v>
      </c>
      <c r="I227" s="114">
        <f>'FPN '!I27</f>
        <v>3638205.0200941525</v>
      </c>
      <c r="J227" s="114">
        <f>'FPN '!J27</f>
        <v>3678036.5303164236</v>
      </c>
      <c r="K227" s="114">
        <f>'FPN '!K27</f>
        <v>3678036.5303164236</v>
      </c>
      <c r="L227" s="114">
        <f>'FPN '!L27</f>
        <v>3725535.021858724</v>
      </c>
      <c r="M227" s="114">
        <f>'FPN '!M27</f>
        <v>3756550.798847244</v>
      </c>
      <c r="N227" s="153">
        <f>'FPN '!N27</f>
        <v>3638205.0200941525</v>
      </c>
    </row>
    <row r="228" spans="3:4" ht="13.5">
      <c r="C228" s="6"/>
      <c r="D228" s="7"/>
    </row>
    <row r="229" spans="3:4" ht="13.5">
      <c r="C229" s="6"/>
      <c r="D229" s="7"/>
    </row>
    <row r="230" spans="2:14" s="9" customFormat="1" ht="13.5">
      <c r="B230" s="142"/>
      <c r="D230" s="25" t="s">
        <v>91</v>
      </c>
      <c r="E230" s="103">
        <f>2013</f>
        <v>2013</v>
      </c>
      <c r="F230" s="103" t="s">
        <v>188</v>
      </c>
      <c r="G230" s="103" t="s">
        <v>189</v>
      </c>
      <c r="H230" s="103" t="s">
        <v>190</v>
      </c>
      <c r="I230" s="103" t="s">
        <v>191</v>
      </c>
      <c r="J230" s="103">
        <f>2012</f>
        <v>2012</v>
      </c>
      <c r="K230" s="103" t="s">
        <v>115</v>
      </c>
      <c r="L230" s="103" t="s">
        <v>116</v>
      </c>
      <c r="M230" s="103" t="s">
        <v>117</v>
      </c>
      <c r="N230" s="103" t="s">
        <v>118</v>
      </c>
    </row>
    <row r="231" ht="13.5">
      <c r="D231" s="104" t="s">
        <v>224</v>
      </c>
    </row>
    <row r="232" spans="1:14" ht="13.5">
      <c r="A232" s="86" t="s">
        <v>17</v>
      </c>
      <c r="B232" s="135" t="s">
        <v>206</v>
      </c>
      <c r="C232" s="83" t="s">
        <v>217</v>
      </c>
      <c r="D232" s="104" t="s">
        <v>43</v>
      </c>
      <c r="E232" s="117">
        <v>2204456.8020458682</v>
      </c>
      <c r="F232" s="117">
        <v>532321.8626852522</v>
      </c>
      <c r="G232" s="117">
        <v>555801.5308082668</v>
      </c>
      <c r="H232" s="117">
        <v>557437.1031398235</v>
      </c>
      <c r="I232" s="117">
        <v>558896.3054125257</v>
      </c>
      <c r="J232" s="113">
        <v>2204000</v>
      </c>
      <c r="K232" s="113">
        <v>532000</v>
      </c>
      <c r="L232" s="113">
        <v>556000</v>
      </c>
      <c r="M232" s="113">
        <v>557000</v>
      </c>
      <c r="N232" s="113">
        <v>559000</v>
      </c>
    </row>
    <row r="233" spans="1:14" ht="13.5">
      <c r="A233" s="86" t="s">
        <v>18</v>
      </c>
      <c r="B233" s="135" t="s">
        <v>206</v>
      </c>
      <c r="C233" s="86" t="s">
        <v>217</v>
      </c>
      <c r="D233" s="89" t="s">
        <v>19</v>
      </c>
      <c r="E233" s="122">
        <v>-1385708.4941771957</v>
      </c>
      <c r="F233" s="122">
        <v>-344418.4224011257</v>
      </c>
      <c r="G233" s="122">
        <v>-349067.44641907915</v>
      </c>
      <c r="H233" s="122">
        <v>-346040.44147204224</v>
      </c>
      <c r="I233" s="122">
        <v>-346182.18388494884</v>
      </c>
      <c r="J233" s="122">
        <v>-1386000</v>
      </c>
      <c r="K233" s="122">
        <v>-345000</v>
      </c>
      <c r="L233" s="122">
        <v>-349000</v>
      </c>
      <c r="M233" s="122">
        <v>-346000</v>
      </c>
      <c r="N233" s="122">
        <v>-346000</v>
      </c>
    </row>
    <row r="234" spans="1:14" ht="13.5">
      <c r="A234" s="86" t="s">
        <v>20</v>
      </c>
      <c r="B234" s="135" t="s">
        <v>206</v>
      </c>
      <c r="C234" s="86" t="s">
        <v>217</v>
      </c>
      <c r="D234" s="104" t="s">
        <v>46</v>
      </c>
      <c r="E234" s="117">
        <v>818748.3078686725</v>
      </c>
      <c r="F234" s="117">
        <v>187903.4402841265</v>
      </c>
      <c r="G234" s="117">
        <v>206734.0843891877</v>
      </c>
      <c r="H234" s="117">
        <v>211396.6616677813</v>
      </c>
      <c r="I234" s="117">
        <v>212714.12152757682</v>
      </c>
      <c r="J234" s="117">
        <v>818000</v>
      </c>
      <c r="K234" s="117">
        <v>187000</v>
      </c>
      <c r="L234" s="117">
        <v>207000</v>
      </c>
      <c r="M234" s="117">
        <v>211000</v>
      </c>
      <c r="N234" s="117">
        <v>213000</v>
      </c>
    </row>
    <row r="235" spans="1:14" ht="13.5">
      <c r="A235" s="86" t="s">
        <v>0</v>
      </c>
      <c r="B235" s="135" t="s">
        <v>206</v>
      </c>
      <c r="C235" s="86" t="s">
        <v>217</v>
      </c>
      <c r="D235" s="89" t="s">
        <v>21</v>
      </c>
      <c r="E235" s="122">
        <v>-54312.506133031944</v>
      </c>
      <c r="F235" s="122">
        <v>-16207.530238993528</v>
      </c>
      <c r="G235" s="122">
        <v>-266.14078511562184</v>
      </c>
      <c r="H235" s="122">
        <v>-12127.912190044857</v>
      </c>
      <c r="I235" s="122">
        <v>-25710.922918877943</v>
      </c>
      <c r="J235" s="122">
        <v>-54000</v>
      </c>
      <c r="K235" s="122">
        <v>-16000</v>
      </c>
      <c r="L235" s="122" t="s">
        <v>192</v>
      </c>
      <c r="M235" s="122">
        <v>-12000</v>
      </c>
      <c r="N235" s="122">
        <v>-26000</v>
      </c>
    </row>
    <row r="236" spans="1:14" ht="13.5">
      <c r="A236" s="86" t="s">
        <v>22</v>
      </c>
      <c r="B236" s="135" t="s">
        <v>206</v>
      </c>
      <c r="C236" s="86" t="s">
        <v>217</v>
      </c>
      <c r="D236" s="104" t="s">
        <v>23</v>
      </c>
      <c r="E236" s="117">
        <v>764435.8017356406</v>
      </c>
      <c r="F236" s="117">
        <v>171695.91004513297</v>
      </c>
      <c r="G236" s="117">
        <v>206467.94360407206</v>
      </c>
      <c r="H236" s="117">
        <v>199268.74947773645</v>
      </c>
      <c r="I236" s="117">
        <v>187003.19860869888</v>
      </c>
      <c r="J236" s="117">
        <v>764000</v>
      </c>
      <c r="K236" s="117">
        <v>171000</v>
      </c>
      <c r="L236" s="117">
        <v>207000</v>
      </c>
      <c r="M236" s="117">
        <v>199000</v>
      </c>
      <c r="N236" s="117">
        <v>187000</v>
      </c>
    </row>
    <row r="237" spans="1:14" ht="13.5">
      <c r="A237" s="26" t="s">
        <v>24</v>
      </c>
      <c r="B237" s="135" t="s">
        <v>206</v>
      </c>
      <c r="C237" s="88" t="s">
        <v>217</v>
      </c>
      <c r="D237" s="121" t="s">
        <v>81</v>
      </c>
      <c r="E237" s="122" t="s">
        <v>192</v>
      </c>
      <c r="F237" s="122" t="s">
        <v>192</v>
      </c>
      <c r="G237" s="122" t="s">
        <v>192</v>
      </c>
      <c r="H237" s="122" t="s">
        <v>192</v>
      </c>
      <c r="I237" s="122" t="s">
        <v>192</v>
      </c>
      <c r="J237" s="122" t="s">
        <v>192</v>
      </c>
      <c r="K237" s="122" t="s">
        <v>192</v>
      </c>
      <c r="L237" s="122" t="s">
        <v>192</v>
      </c>
      <c r="M237" s="122" t="s">
        <v>192</v>
      </c>
      <c r="N237" s="122" t="s">
        <v>192</v>
      </c>
    </row>
    <row r="238" spans="1:14" ht="13.5">
      <c r="A238" s="26" t="s">
        <v>25</v>
      </c>
      <c r="B238" s="135" t="s">
        <v>206</v>
      </c>
      <c r="C238" s="86" t="s">
        <v>217</v>
      </c>
      <c r="D238" s="89" t="s">
        <v>26</v>
      </c>
      <c r="E238" s="122">
        <v>6105.5902982182915</v>
      </c>
      <c r="F238" s="122">
        <v>1191.2700907480476</v>
      </c>
      <c r="G238" s="122">
        <v>1022.371449051194</v>
      </c>
      <c r="H238" s="122">
        <v>1093.307016381996</v>
      </c>
      <c r="I238" s="122">
        <v>2798.641742037054</v>
      </c>
      <c r="J238" s="122">
        <v>6000</v>
      </c>
      <c r="K238" s="122">
        <v>1000</v>
      </c>
      <c r="L238" s="122">
        <v>1000</v>
      </c>
      <c r="M238" s="122">
        <v>1000</v>
      </c>
      <c r="N238" s="122">
        <v>3000</v>
      </c>
    </row>
    <row r="239" spans="1:14" ht="13.5">
      <c r="A239" s="86" t="s">
        <v>28</v>
      </c>
      <c r="B239" s="135" t="s">
        <v>206</v>
      </c>
      <c r="C239" s="86" t="s">
        <v>217</v>
      </c>
      <c r="D239" s="104" t="s">
        <v>48</v>
      </c>
      <c r="E239" s="117">
        <v>770541.3920338589</v>
      </c>
      <c r="F239" s="117">
        <v>172887.18013588103</v>
      </c>
      <c r="G239" s="117">
        <v>207490.31505312325</v>
      </c>
      <c r="H239" s="117">
        <v>200362.05649411844</v>
      </c>
      <c r="I239" s="117">
        <v>189801.84035073593</v>
      </c>
      <c r="J239" s="117">
        <v>770000</v>
      </c>
      <c r="K239" s="117">
        <v>172000</v>
      </c>
      <c r="L239" s="117">
        <v>208000</v>
      </c>
      <c r="M239" s="117">
        <v>200000</v>
      </c>
      <c r="N239" s="117">
        <v>190000</v>
      </c>
    </row>
    <row r="240" spans="2:14" ht="13.5">
      <c r="B240" s="135"/>
      <c r="C240" s="6"/>
      <c r="D240" s="121" t="s">
        <v>80</v>
      </c>
      <c r="E240" s="122">
        <f aca="true" t="shared" si="8" ref="E240:N240">E241-E239</f>
        <v>-2951.983493436128</v>
      </c>
      <c r="F240" s="122">
        <f t="shared" si="8"/>
        <v>-1061.24220231222</v>
      </c>
      <c r="G240" s="122">
        <f t="shared" si="8"/>
        <v>-1245.8951141771977</v>
      </c>
      <c r="H240" s="122">
        <f t="shared" si="8"/>
        <v>-662.0121611705399</v>
      </c>
      <c r="I240" s="122">
        <f t="shared" si="8"/>
        <v>17.165984224295244</v>
      </c>
      <c r="J240" s="122">
        <f t="shared" si="8"/>
        <v>0</v>
      </c>
      <c r="K240" s="122">
        <f t="shared" si="8"/>
        <v>0</v>
      </c>
      <c r="L240" s="122">
        <f t="shared" si="8"/>
        <v>0</v>
      </c>
      <c r="M240" s="122">
        <f t="shared" si="8"/>
        <v>0</v>
      </c>
      <c r="N240" s="122">
        <f t="shared" si="8"/>
        <v>0</v>
      </c>
    </row>
    <row r="241" spans="1:14" ht="13.5">
      <c r="A241" s="86" t="s">
        <v>28</v>
      </c>
      <c r="B241" s="139" t="s">
        <v>130</v>
      </c>
      <c r="C241" s="86" t="s">
        <v>218</v>
      </c>
      <c r="D241" s="104" t="s">
        <v>219</v>
      </c>
      <c r="E241" s="117">
        <v>767589.4085404228</v>
      </c>
      <c r="F241" s="117">
        <v>171825.9379335688</v>
      </c>
      <c r="G241" s="117">
        <v>206244.41993894606</v>
      </c>
      <c r="H241" s="117">
        <v>199700.0443329479</v>
      </c>
      <c r="I241" s="117">
        <v>189819.00633496023</v>
      </c>
      <c r="J241" s="113">
        <v>770000</v>
      </c>
      <c r="K241" s="113">
        <v>172000</v>
      </c>
      <c r="L241" s="113">
        <v>208000</v>
      </c>
      <c r="M241" s="113">
        <v>200000</v>
      </c>
      <c r="N241" s="113">
        <v>190000</v>
      </c>
    </row>
    <row r="242" spans="2:14" s="9" customFormat="1" ht="6" customHeight="1">
      <c r="B242" s="140"/>
      <c r="C242" s="6"/>
      <c r="D242" s="17"/>
      <c r="E242" s="131"/>
      <c r="F242" s="131"/>
      <c r="G242" s="131"/>
      <c r="H242" s="131"/>
      <c r="I242" s="131"/>
      <c r="J242" s="131"/>
      <c r="K242" s="131"/>
      <c r="L242" s="131"/>
      <c r="M242" s="131"/>
      <c r="N242" s="131"/>
    </row>
    <row r="243" spans="1:14" ht="13.5">
      <c r="A243" s="9"/>
      <c r="C243" s="116" t="s">
        <v>218</v>
      </c>
      <c r="D243" s="121" t="s">
        <v>94</v>
      </c>
      <c r="E243" s="153">
        <f>'FPN '!E28</f>
        <v>4202380.045688868</v>
      </c>
      <c r="F243" s="153">
        <f>'FPN '!F28</f>
        <v>4202380.045688868</v>
      </c>
      <c r="G243" s="114">
        <f>'FPN '!G28</f>
        <v>4207592.691237175</v>
      </c>
      <c r="H243" s="114">
        <f>'FPN '!H28</f>
        <v>4190842.195325501</v>
      </c>
      <c r="I243" s="114">
        <f>'FPN '!I28</f>
        <v>4144282.113959999</v>
      </c>
      <c r="J243" s="114">
        <f>'FPN '!J121</f>
        <v>0</v>
      </c>
      <c r="K243" s="114">
        <f>'FPN '!K121</f>
        <v>0</v>
      </c>
      <c r="L243" s="114">
        <f>'FPN '!L121</f>
        <v>0</v>
      </c>
      <c r="M243" s="114">
        <f>'FPN '!M121</f>
        <v>0</v>
      </c>
      <c r="N243" s="153">
        <f>'FPN '!N121</f>
        <v>0</v>
      </c>
    </row>
    <row r="244" spans="3:4" ht="13.5">
      <c r="C244" s="6"/>
      <c r="D244" s="7"/>
    </row>
    <row r="245" spans="2:14" s="11" customFormat="1" ht="13.5">
      <c r="B245" s="137"/>
      <c r="C245" s="9"/>
      <c r="D245" s="25" t="s">
        <v>91</v>
      </c>
      <c r="E245" s="123">
        <f>$E$62</f>
        <v>2013</v>
      </c>
      <c r="F245" s="123" t="str">
        <f>$F$62</f>
        <v>4T13 </v>
      </c>
      <c r="G245" s="123" t="str">
        <f>$G$62</f>
        <v>3T13 </v>
      </c>
      <c r="H245" s="123" t="str">
        <f>$H$62</f>
        <v>2T13 </v>
      </c>
      <c r="I245" s="123" t="str">
        <f>$I$62</f>
        <v>1T13 </v>
      </c>
      <c r="J245" s="123">
        <f>$J$62</f>
        <v>2012</v>
      </c>
      <c r="K245" s="123" t="str">
        <f>$K$62</f>
        <v>4T12 </v>
      </c>
      <c r="L245" s="123" t="str">
        <f>$L$62</f>
        <v>3T12 </v>
      </c>
      <c r="M245" s="123" t="str">
        <f>$M$62</f>
        <v>2T12 </v>
      </c>
      <c r="N245" s="123" t="str">
        <f>$N$62</f>
        <v>1T12 </v>
      </c>
    </row>
    <row r="246" ht="13.5">
      <c r="D246" s="104" t="s">
        <v>225</v>
      </c>
    </row>
    <row r="247" spans="1:14" ht="13.5">
      <c r="A247" s="22" t="s">
        <v>17</v>
      </c>
      <c r="B247" s="139" t="s">
        <v>130</v>
      </c>
      <c r="C247" s="83" t="s">
        <v>4</v>
      </c>
      <c r="D247" s="104" t="s">
        <v>43</v>
      </c>
      <c r="E247" s="117">
        <v>2184013.1335043707</v>
      </c>
      <c r="F247" s="117">
        <v>526605.8293052914</v>
      </c>
      <c r="G247" s="117">
        <v>550023.3737758542</v>
      </c>
      <c r="H247" s="117">
        <v>552828.607387318</v>
      </c>
      <c r="I247" s="117">
        <v>554555.3230359075</v>
      </c>
      <c r="J247" s="113">
        <v>2204000</v>
      </c>
      <c r="K247" s="113">
        <v>532000</v>
      </c>
      <c r="L247" s="113">
        <v>556000</v>
      </c>
      <c r="M247" s="113">
        <v>557000</v>
      </c>
      <c r="N247" s="113">
        <v>559000</v>
      </c>
    </row>
    <row r="248" spans="1:14" ht="13.5">
      <c r="A248" s="22" t="s">
        <v>18</v>
      </c>
      <c r="B248" s="139" t="s">
        <v>130</v>
      </c>
      <c r="C248" s="83" t="s">
        <v>4</v>
      </c>
      <c r="D248" s="89" t="s">
        <v>19</v>
      </c>
      <c r="E248" s="122">
        <v>-1368216.8091291343</v>
      </c>
      <c r="F248" s="122">
        <v>-339763.63122347713</v>
      </c>
      <c r="G248" s="122">
        <v>-344535.18450084375</v>
      </c>
      <c r="H248" s="122">
        <v>-342093.9578807073</v>
      </c>
      <c r="I248" s="122">
        <v>-341824.03552410635</v>
      </c>
      <c r="J248" s="122">
        <v>-1386000</v>
      </c>
      <c r="K248" s="122">
        <v>-345000</v>
      </c>
      <c r="L248" s="122">
        <v>-349000</v>
      </c>
      <c r="M248" s="122">
        <v>-346000</v>
      </c>
      <c r="N248" s="122">
        <v>-346000</v>
      </c>
    </row>
    <row r="249" spans="1:14" ht="13.5">
      <c r="A249" s="22" t="s">
        <v>20</v>
      </c>
      <c r="B249" s="139" t="s">
        <v>130</v>
      </c>
      <c r="C249" s="83" t="s">
        <v>4</v>
      </c>
      <c r="D249" s="104" t="s">
        <v>46</v>
      </c>
      <c r="E249" s="117">
        <v>815796.3243752364</v>
      </c>
      <c r="F249" s="117">
        <v>186842.19808181428</v>
      </c>
      <c r="G249" s="117">
        <v>205488.1892750105</v>
      </c>
      <c r="H249" s="117">
        <v>210734.64950661076</v>
      </c>
      <c r="I249" s="117">
        <v>212731.2875118011</v>
      </c>
      <c r="J249" s="117">
        <v>818000</v>
      </c>
      <c r="K249" s="117">
        <v>187000</v>
      </c>
      <c r="L249" s="117">
        <v>207000</v>
      </c>
      <c r="M249" s="117">
        <v>211000</v>
      </c>
      <c r="N249" s="117">
        <v>213000</v>
      </c>
    </row>
    <row r="250" spans="1:14" ht="13.5">
      <c r="A250" s="22" t="s">
        <v>0</v>
      </c>
      <c r="B250" s="139" t="s">
        <v>130</v>
      </c>
      <c r="C250" s="83" t="s">
        <v>4</v>
      </c>
      <c r="D250" s="89" t="s">
        <v>21</v>
      </c>
      <c r="E250" s="122">
        <v>-54312.506133031944</v>
      </c>
      <c r="F250" s="122">
        <v>-16207.530238993528</v>
      </c>
      <c r="G250" s="122">
        <v>-266.14078511562184</v>
      </c>
      <c r="H250" s="122">
        <v>-12127.912190044857</v>
      </c>
      <c r="I250" s="122">
        <v>-25710.922918877943</v>
      </c>
      <c r="J250" s="122">
        <v>-54000</v>
      </c>
      <c r="K250" s="122">
        <v>-16000</v>
      </c>
      <c r="L250" s="122" t="s">
        <v>192</v>
      </c>
      <c r="M250" s="122">
        <v>-12000</v>
      </c>
      <c r="N250" s="122">
        <v>-26000</v>
      </c>
    </row>
    <row r="251" spans="1:14" ht="13.5">
      <c r="A251" s="22" t="s">
        <v>22</v>
      </c>
      <c r="B251" s="139" t="s">
        <v>130</v>
      </c>
      <c r="C251" s="83" t="s">
        <v>4</v>
      </c>
      <c r="D251" s="104" t="s">
        <v>23</v>
      </c>
      <c r="E251" s="117">
        <v>761483.8182422045</v>
      </c>
      <c r="F251" s="117">
        <v>170634.66784282075</v>
      </c>
      <c r="G251" s="117">
        <v>205222.04848989486</v>
      </c>
      <c r="H251" s="117">
        <v>198606.7373165659</v>
      </c>
      <c r="I251" s="117">
        <v>187020.36459292317</v>
      </c>
      <c r="J251" s="117">
        <v>764000</v>
      </c>
      <c r="K251" s="117">
        <v>171000</v>
      </c>
      <c r="L251" s="117">
        <v>207000</v>
      </c>
      <c r="M251" s="117">
        <v>199000</v>
      </c>
      <c r="N251" s="117">
        <v>187000</v>
      </c>
    </row>
    <row r="252" spans="1:14" ht="13.5">
      <c r="A252" s="22" t="s">
        <v>27</v>
      </c>
      <c r="B252" s="139" t="s">
        <v>130</v>
      </c>
      <c r="C252" s="79" t="s">
        <v>4</v>
      </c>
      <c r="D252" s="121" t="s">
        <v>47</v>
      </c>
      <c r="E252" s="122">
        <v>6105.5902982182915</v>
      </c>
      <c r="F252" s="122">
        <v>1191.2700907480476</v>
      </c>
      <c r="G252" s="122">
        <v>1022.371449051194</v>
      </c>
      <c r="H252" s="122">
        <v>1093.307016381996</v>
      </c>
      <c r="I252" s="122">
        <v>2798.641742037054</v>
      </c>
      <c r="J252" s="122">
        <v>6000</v>
      </c>
      <c r="K252" s="122">
        <v>1000</v>
      </c>
      <c r="L252" s="122">
        <v>1000</v>
      </c>
      <c r="M252" s="122">
        <v>1000</v>
      </c>
      <c r="N252" s="122">
        <v>3000</v>
      </c>
    </row>
    <row r="253" spans="1:14" ht="13.5">
      <c r="A253" s="22" t="s">
        <v>28</v>
      </c>
      <c r="B253" s="139" t="s">
        <v>130</v>
      </c>
      <c r="C253" s="83" t="s">
        <v>4</v>
      </c>
      <c r="D253" s="104" t="s">
        <v>29</v>
      </c>
      <c r="E253" s="117">
        <v>767589.4085404228</v>
      </c>
      <c r="F253" s="117">
        <v>171825.9379335688</v>
      </c>
      <c r="G253" s="117">
        <v>206244.41993894606</v>
      </c>
      <c r="H253" s="117">
        <v>199700.0443329479</v>
      </c>
      <c r="I253" s="117">
        <v>189819.00633496023</v>
      </c>
      <c r="J253" s="117">
        <v>770000</v>
      </c>
      <c r="K253" s="117">
        <v>172000</v>
      </c>
      <c r="L253" s="117">
        <v>208000</v>
      </c>
      <c r="M253" s="117">
        <v>200000</v>
      </c>
      <c r="N253" s="117">
        <v>190000</v>
      </c>
    </row>
    <row r="254" spans="2:14" s="9" customFormat="1" ht="6" customHeight="1">
      <c r="B254" s="140"/>
      <c r="C254" s="6"/>
      <c r="D254" s="17"/>
      <c r="E254" s="131"/>
      <c r="F254" s="131"/>
      <c r="G254" s="131"/>
      <c r="H254" s="131"/>
      <c r="I254" s="131"/>
      <c r="J254" s="131"/>
      <c r="K254" s="131"/>
      <c r="L254" s="131"/>
      <c r="M254" s="131"/>
      <c r="N254" s="131"/>
    </row>
    <row r="255" spans="1:14" ht="13.5">
      <c r="A255" s="3"/>
      <c r="B255" s="144"/>
      <c r="C255" s="83" t="s">
        <v>4</v>
      </c>
      <c r="D255" s="121" t="s">
        <v>94</v>
      </c>
      <c r="E255" s="153">
        <f>'FPN '!E28</f>
        <v>4202380.045688868</v>
      </c>
      <c r="F255" s="153">
        <f>'FPN '!F28</f>
        <v>4202380.045688868</v>
      </c>
      <c r="G255" s="114">
        <f>'FPN '!G28</f>
        <v>4207592.691237175</v>
      </c>
      <c r="H255" s="114">
        <f>'FPN '!H28</f>
        <v>4190842.195325501</v>
      </c>
      <c r="I255" s="114">
        <f>'FPN '!I28</f>
        <v>4144282.113959999</v>
      </c>
      <c r="J255" s="114">
        <f>'FPN '!J28</f>
        <v>4202380.045688868</v>
      </c>
      <c r="K255" s="114">
        <f>'FPN '!K28</f>
        <v>4202380.045688868</v>
      </c>
      <c r="L255" s="114">
        <f>'FPN '!L28</f>
        <v>4207592.691237175</v>
      </c>
      <c r="M255" s="114">
        <f>'FPN '!M28</f>
        <v>4190842.195325501</v>
      </c>
      <c r="N255" s="153">
        <f>'FPN '!N28</f>
        <v>4144282.113959999</v>
      </c>
    </row>
    <row r="256" spans="3:4" ht="13.5">
      <c r="C256" s="6"/>
      <c r="D256" s="7"/>
    </row>
    <row r="257" spans="4:14" ht="13.5">
      <c r="D257" s="25" t="s">
        <v>91</v>
      </c>
      <c r="E257" s="123">
        <f>$E$62</f>
        <v>2013</v>
      </c>
      <c r="F257" s="123" t="str">
        <f>$F$62</f>
        <v>4T13 </v>
      </c>
      <c r="G257" s="123" t="str">
        <f>$G$62</f>
        <v>3T13 </v>
      </c>
      <c r="H257" s="123" t="str">
        <f>$H$62</f>
        <v>2T13 </v>
      </c>
      <c r="I257" s="123" t="str">
        <f>$I$62</f>
        <v>1T13 </v>
      </c>
      <c r="J257" s="123">
        <f>$J$62</f>
        <v>2012</v>
      </c>
      <c r="K257" s="123" t="str">
        <f>$K$62</f>
        <v>4T12 </v>
      </c>
      <c r="L257" s="123" t="str">
        <f>$L$62</f>
        <v>3T12 </v>
      </c>
      <c r="M257" s="123" t="str">
        <f>$M$62</f>
        <v>2T12 </v>
      </c>
      <c r="N257" s="123" t="str">
        <f>$N$62</f>
        <v>1T12 </v>
      </c>
    </row>
    <row r="258" ht="13.5">
      <c r="D258" s="104" t="s">
        <v>98</v>
      </c>
    </row>
    <row r="259" spans="1:14" ht="13.5">
      <c r="A259" s="22" t="s">
        <v>17</v>
      </c>
      <c r="B259" s="139" t="s">
        <v>64</v>
      </c>
      <c r="C259" s="83" t="s">
        <v>83</v>
      </c>
      <c r="D259" s="104" t="s">
        <v>43</v>
      </c>
      <c r="E259" s="117">
        <v>6314451.189705835</v>
      </c>
      <c r="F259" s="117">
        <v>1633005.9230559932</v>
      </c>
      <c r="G259" s="117">
        <v>1535470.1008782133</v>
      </c>
      <c r="H259" s="117">
        <v>1589960.5784982687</v>
      </c>
      <c r="I259" s="117">
        <v>1556014.5872733607</v>
      </c>
      <c r="J259" s="113">
        <v>6344000</v>
      </c>
      <c r="K259" s="113">
        <v>1640000</v>
      </c>
      <c r="L259" s="113">
        <v>1543000</v>
      </c>
      <c r="M259" s="113">
        <v>1598000</v>
      </c>
      <c r="N259" s="113">
        <v>1563000</v>
      </c>
    </row>
    <row r="260" spans="1:14" ht="13.5">
      <c r="A260" s="22" t="s">
        <v>18</v>
      </c>
      <c r="B260" s="139" t="s">
        <v>64</v>
      </c>
      <c r="C260" s="83" t="s">
        <v>83</v>
      </c>
      <c r="D260" s="89" t="s">
        <v>19</v>
      </c>
      <c r="E260" s="122">
        <v>-4378764.922562595</v>
      </c>
      <c r="F260" s="122">
        <v>-1178593.0619084756</v>
      </c>
      <c r="G260" s="122">
        <v>-1076750.3404922513</v>
      </c>
      <c r="H260" s="122">
        <v>-1066190.1723306489</v>
      </c>
      <c r="I260" s="122">
        <v>-1057231.3478312197</v>
      </c>
      <c r="J260" s="122">
        <v>-4367000</v>
      </c>
      <c r="K260" s="122">
        <v>-1176000</v>
      </c>
      <c r="L260" s="122">
        <v>-1073000</v>
      </c>
      <c r="M260" s="122">
        <v>-1064000</v>
      </c>
      <c r="N260" s="122">
        <v>-1054000</v>
      </c>
    </row>
    <row r="261" spans="1:14" ht="13.5">
      <c r="A261" s="22" t="s">
        <v>20</v>
      </c>
      <c r="B261" s="139" t="s">
        <v>64</v>
      </c>
      <c r="C261" s="83" t="s">
        <v>83</v>
      </c>
      <c r="D261" s="104" t="s">
        <v>46</v>
      </c>
      <c r="E261" s="117">
        <v>1935686.2671432393</v>
      </c>
      <c r="F261" s="117">
        <v>454412.8611475176</v>
      </c>
      <c r="G261" s="117">
        <v>458719.76038596197</v>
      </c>
      <c r="H261" s="117">
        <v>523770.40616761986</v>
      </c>
      <c r="I261" s="117">
        <v>498783.239442141</v>
      </c>
      <c r="J261" s="117">
        <v>1977000</v>
      </c>
      <c r="K261" s="117">
        <v>464000</v>
      </c>
      <c r="L261" s="117">
        <v>470000</v>
      </c>
      <c r="M261" s="117">
        <v>534000</v>
      </c>
      <c r="N261" s="117">
        <v>509000</v>
      </c>
    </row>
    <row r="262" spans="1:14" ht="13.5">
      <c r="A262" s="22" t="s">
        <v>0</v>
      </c>
      <c r="B262" s="139" t="s">
        <v>64</v>
      </c>
      <c r="C262" s="79" t="s">
        <v>83</v>
      </c>
      <c r="D262" s="121" t="s">
        <v>21</v>
      </c>
      <c r="E262" s="122">
        <v>-1920.4412620655658</v>
      </c>
      <c r="F262" s="122">
        <v>18313.6457695481</v>
      </c>
      <c r="G262" s="122">
        <v>602.2285707815104</v>
      </c>
      <c r="H262" s="122">
        <v>-14164.353319514074</v>
      </c>
      <c r="I262" s="122">
        <v>-6671.962282881106</v>
      </c>
      <c r="J262" s="122">
        <v>-2000</v>
      </c>
      <c r="K262" s="122">
        <v>18000</v>
      </c>
      <c r="L262" s="122">
        <v>1000</v>
      </c>
      <c r="M262" s="122">
        <v>-14000</v>
      </c>
      <c r="N262" s="122">
        <v>-7000</v>
      </c>
    </row>
    <row r="263" spans="1:14" ht="13.5">
      <c r="A263" s="22" t="s">
        <v>22</v>
      </c>
      <c r="B263" s="139" t="s">
        <v>64</v>
      </c>
      <c r="C263" s="83" t="s">
        <v>83</v>
      </c>
      <c r="D263" s="104" t="s">
        <v>23</v>
      </c>
      <c r="E263" s="117">
        <v>1933765.8258811736</v>
      </c>
      <c r="F263" s="117">
        <v>472726.50691706565</v>
      </c>
      <c r="G263" s="117">
        <v>459321.9889567435</v>
      </c>
      <c r="H263" s="117">
        <v>509606.0528481058</v>
      </c>
      <c r="I263" s="117">
        <v>492111.27715925995</v>
      </c>
      <c r="J263" s="117">
        <v>1975000</v>
      </c>
      <c r="K263" s="117">
        <v>482000</v>
      </c>
      <c r="L263" s="117">
        <v>471000</v>
      </c>
      <c r="M263" s="117">
        <v>520000</v>
      </c>
      <c r="N263" s="117">
        <v>502000</v>
      </c>
    </row>
    <row r="264" spans="1:14" ht="13.5">
      <c r="A264" s="26" t="s">
        <v>24</v>
      </c>
      <c r="B264" s="139" t="s">
        <v>64</v>
      </c>
      <c r="C264" s="79" t="s">
        <v>83</v>
      </c>
      <c r="D264" s="121" t="s">
        <v>81</v>
      </c>
      <c r="E264" s="122">
        <v>152207.83248541263</v>
      </c>
      <c r="F264" s="122">
        <v>25570.13791526392</v>
      </c>
      <c r="G264" s="122">
        <v>41509.21030023639</v>
      </c>
      <c r="H264" s="122">
        <v>43575.875431584114</v>
      </c>
      <c r="I264" s="122">
        <v>41552.608838328146</v>
      </c>
      <c r="J264" s="122">
        <v>124000</v>
      </c>
      <c r="K264" s="122">
        <v>19000</v>
      </c>
      <c r="L264" s="122">
        <v>34000</v>
      </c>
      <c r="M264" s="122">
        <v>36000</v>
      </c>
      <c r="N264" s="122">
        <v>35000</v>
      </c>
    </row>
    <row r="265" spans="1:14" ht="13.5">
      <c r="A265" s="26" t="s">
        <v>25</v>
      </c>
      <c r="B265" s="139" t="s">
        <v>64</v>
      </c>
      <c r="C265" s="83" t="s">
        <v>83</v>
      </c>
      <c r="D265" s="89" t="s">
        <v>26</v>
      </c>
      <c r="E265" s="122">
        <v>5004.012318757189</v>
      </c>
      <c r="F265" s="122">
        <v>-7826.656745367952</v>
      </c>
      <c r="G265" s="122">
        <v>1103.628689657183</v>
      </c>
      <c r="H265" s="122">
        <v>7954.583247314581</v>
      </c>
      <c r="I265" s="122">
        <v>3772.457127153376</v>
      </c>
      <c r="J265" s="122">
        <v>5000</v>
      </c>
      <c r="K265" s="122">
        <v>-8000</v>
      </c>
      <c r="L265" s="122">
        <v>1000</v>
      </c>
      <c r="M265" s="122">
        <v>8000</v>
      </c>
      <c r="N265" s="122">
        <v>4000</v>
      </c>
    </row>
    <row r="266" spans="1:14" ht="13.5">
      <c r="A266" s="22" t="s">
        <v>28</v>
      </c>
      <c r="B266" s="139" t="s">
        <v>64</v>
      </c>
      <c r="C266" s="83" t="s">
        <v>83</v>
      </c>
      <c r="D266" s="104" t="s">
        <v>29</v>
      </c>
      <c r="E266" s="117">
        <v>2090977.6706853434</v>
      </c>
      <c r="F266" s="117">
        <v>490469.9880869616</v>
      </c>
      <c r="G266" s="117">
        <v>501934.82794663706</v>
      </c>
      <c r="H266" s="117">
        <v>561136.5115270044</v>
      </c>
      <c r="I266" s="117">
        <v>537436.3431247415</v>
      </c>
      <c r="J266" s="117">
        <v>2104000</v>
      </c>
      <c r="K266" s="117">
        <v>493000</v>
      </c>
      <c r="L266" s="117">
        <v>506000</v>
      </c>
      <c r="M266" s="117">
        <v>564000</v>
      </c>
      <c r="N266" s="117">
        <v>541000</v>
      </c>
    </row>
    <row r="267" spans="2:14" s="9" customFormat="1" ht="6" customHeight="1">
      <c r="B267" s="140"/>
      <c r="C267" s="6"/>
      <c r="D267" s="17"/>
      <c r="E267" s="131"/>
      <c r="F267" s="131"/>
      <c r="G267" s="131"/>
      <c r="H267" s="131"/>
      <c r="I267" s="131"/>
      <c r="J267" s="131"/>
      <c r="K267" s="131"/>
      <c r="L267" s="131"/>
      <c r="M267" s="131"/>
      <c r="N267" s="131"/>
    </row>
    <row r="268" spans="1:14" ht="13.5">
      <c r="A268" s="26"/>
      <c r="B268" s="139"/>
      <c r="C268" s="80" t="s">
        <v>83</v>
      </c>
      <c r="D268" s="121" t="s">
        <v>94</v>
      </c>
      <c r="E268" s="153">
        <f>'FPN '!E32</f>
        <v>8128950.669139709</v>
      </c>
      <c r="F268" s="153">
        <f>'FPN '!F32</f>
        <v>8128950.669139709</v>
      </c>
      <c r="G268" s="114">
        <f>'FPN '!G32</f>
        <v>8145720.001960265</v>
      </c>
      <c r="H268" s="114">
        <f>'FPN '!H32</f>
        <v>8161559.377808043</v>
      </c>
      <c r="I268" s="114">
        <f>'FPN '!I32</f>
        <v>8221598.44921471</v>
      </c>
      <c r="J268" s="114">
        <f>'FPN '!J32</f>
        <v>8128950.669139709</v>
      </c>
      <c r="K268" s="114">
        <f>'FPN '!K32</f>
        <v>8128950.669139709</v>
      </c>
      <c r="L268" s="114">
        <f>'FPN '!L32</f>
        <v>8145720.001960265</v>
      </c>
      <c r="M268" s="114">
        <f>'FPN '!M32</f>
        <v>8161559.377808043</v>
      </c>
      <c r="N268" s="153">
        <f>'FPN '!N32</f>
        <v>8221598.44921471</v>
      </c>
    </row>
    <row r="269" spans="3:4" ht="13.5">
      <c r="C269" s="6"/>
      <c r="D269" s="7"/>
    </row>
    <row r="270" spans="2:14" s="11" customFormat="1" ht="13.5">
      <c r="B270" s="137"/>
      <c r="C270" s="9"/>
      <c r="D270" s="25" t="s">
        <v>91</v>
      </c>
      <c r="E270" s="123">
        <f>$E$62</f>
        <v>2013</v>
      </c>
      <c r="F270" s="123" t="str">
        <f>$F$62</f>
        <v>4T13 </v>
      </c>
      <c r="G270" s="123" t="str">
        <f>$G$62</f>
        <v>3T13 </v>
      </c>
      <c r="H270" s="123" t="str">
        <f>$H$62</f>
        <v>2T13 </v>
      </c>
      <c r="I270" s="123" t="str">
        <f>$I$62</f>
        <v>1T13 </v>
      </c>
      <c r="J270" s="123">
        <f>$J$62</f>
        <v>2012</v>
      </c>
      <c r="K270" s="123" t="str">
        <f>$K$62</f>
        <v>4T12 </v>
      </c>
      <c r="L270" s="123" t="str">
        <f>$L$62</f>
        <v>3T12 </v>
      </c>
      <c r="M270" s="123" t="str">
        <f>$M$62</f>
        <v>2T12 </v>
      </c>
      <c r="N270" s="123" t="str">
        <f>$N$62</f>
        <v>1T12 </v>
      </c>
    </row>
    <row r="271" ht="13.5">
      <c r="D271" s="89" t="s">
        <v>99</v>
      </c>
    </row>
    <row r="272" spans="1:14" ht="13.5">
      <c r="A272" s="22" t="s">
        <v>17</v>
      </c>
      <c r="B272" s="139" t="s">
        <v>66</v>
      </c>
      <c r="C272" s="83" t="s">
        <v>84</v>
      </c>
      <c r="D272" s="104" t="s">
        <v>43</v>
      </c>
      <c r="E272" s="117">
        <v>2774312.931124885</v>
      </c>
      <c r="F272" s="117">
        <v>721112.7708623611</v>
      </c>
      <c r="G272" s="117">
        <v>664077.4862497351</v>
      </c>
      <c r="H272" s="117">
        <v>694410.0516868047</v>
      </c>
      <c r="I272" s="117">
        <v>694712.6223259842</v>
      </c>
      <c r="J272" s="113">
        <v>2804000</v>
      </c>
      <c r="K272" s="113">
        <v>729000</v>
      </c>
      <c r="L272" s="113">
        <v>671000</v>
      </c>
      <c r="M272" s="113">
        <v>702000</v>
      </c>
      <c r="N272" s="113">
        <v>702000</v>
      </c>
    </row>
    <row r="273" spans="1:14" ht="13.5">
      <c r="A273" s="22" t="s">
        <v>18</v>
      </c>
      <c r="B273" s="139" t="s">
        <v>66</v>
      </c>
      <c r="C273" s="83" t="s">
        <v>84</v>
      </c>
      <c r="D273" s="89" t="s">
        <v>19</v>
      </c>
      <c r="E273" s="122">
        <v>-2115103.885739895</v>
      </c>
      <c r="F273" s="122">
        <v>-562391.808903485</v>
      </c>
      <c r="G273" s="122">
        <v>-523409.5054772599</v>
      </c>
      <c r="H273" s="122">
        <v>-517423.49235814036</v>
      </c>
      <c r="I273" s="122">
        <v>-511879.0790010103</v>
      </c>
      <c r="J273" s="122">
        <v>-2102000</v>
      </c>
      <c r="K273" s="122">
        <v>-559000</v>
      </c>
      <c r="L273" s="122">
        <v>-520000</v>
      </c>
      <c r="M273" s="122">
        <v>-514000</v>
      </c>
      <c r="N273" s="122">
        <v>-509000</v>
      </c>
    </row>
    <row r="274" spans="1:14" ht="13.5">
      <c r="A274" s="22" t="s">
        <v>20</v>
      </c>
      <c r="B274" s="139" t="s">
        <v>66</v>
      </c>
      <c r="C274" s="83" t="s">
        <v>84</v>
      </c>
      <c r="D274" s="104" t="s">
        <v>46</v>
      </c>
      <c r="E274" s="117">
        <v>659209.04538499</v>
      </c>
      <c r="F274" s="117">
        <v>158720.9619588761</v>
      </c>
      <c r="G274" s="117">
        <v>140667.9807724752</v>
      </c>
      <c r="H274" s="117">
        <v>176986.55932866439</v>
      </c>
      <c r="I274" s="117">
        <v>182833.5433249739</v>
      </c>
      <c r="J274" s="117">
        <v>702000</v>
      </c>
      <c r="K274" s="117">
        <v>170000</v>
      </c>
      <c r="L274" s="117">
        <v>151000</v>
      </c>
      <c r="M274" s="117">
        <v>188000</v>
      </c>
      <c r="N274" s="117">
        <v>193000</v>
      </c>
    </row>
    <row r="275" spans="1:14" ht="13.5">
      <c r="A275" s="22" t="s">
        <v>0</v>
      </c>
      <c r="B275" s="139" t="s">
        <v>66</v>
      </c>
      <c r="C275" s="79" t="s">
        <v>84</v>
      </c>
      <c r="D275" s="121" t="s">
        <v>21</v>
      </c>
      <c r="E275" s="122">
        <v>-13806.477640865141</v>
      </c>
      <c r="F275" s="122">
        <v>3264.5738684026096</v>
      </c>
      <c r="G275" s="122">
        <v>-5.38574970557238</v>
      </c>
      <c r="H275" s="122">
        <v>-14604.736503120152</v>
      </c>
      <c r="I275" s="122">
        <v>-2460.929256442026</v>
      </c>
      <c r="J275" s="122">
        <v>-14000</v>
      </c>
      <c r="K275" s="122">
        <v>3000</v>
      </c>
      <c r="L275" s="122">
        <v>0</v>
      </c>
      <c r="M275" s="122">
        <v>-14000</v>
      </c>
      <c r="N275" s="122">
        <v>-3000</v>
      </c>
    </row>
    <row r="276" spans="1:14" ht="13.5">
      <c r="A276" s="22" t="s">
        <v>22</v>
      </c>
      <c r="B276" s="139" t="s">
        <v>66</v>
      </c>
      <c r="C276" s="83" t="s">
        <v>84</v>
      </c>
      <c r="D276" s="104" t="s">
        <v>23</v>
      </c>
      <c r="E276" s="117">
        <v>645402.5677441249</v>
      </c>
      <c r="F276" s="117">
        <v>161985.5358272787</v>
      </c>
      <c r="G276" s="117">
        <v>140662.59502276962</v>
      </c>
      <c r="H276" s="117">
        <v>162381.82282554422</v>
      </c>
      <c r="I276" s="117">
        <v>180372.61406853187</v>
      </c>
      <c r="J276" s="117">
        <v>688000</v>
      </c>
      <c r="K276" s="117">
        <v>173000</v>
      </c>
      <c r="L276" s="117">
        <v>151000</v>
      </c>
      <c r="M276" s="117">
        <v>174000</v>
      </c>
      <c r="N276" s="117">
        <v>190000</v>
      </c>
    </row>
    <row r="277" spans="1:14" ht="13.5">
      <c r="A277" s="26" t="s">
        <v>24</v>
      </c>
      <c r="B277" s="139" t="s">
        <v>66</v>
      </c>
      <c r="C277" s="79" t="s">
        <v>84</v>
      </c>
      <c r="D277" s="121" t="s">
        <v>81</v>
      </c>
      <c r="E277" s="122">
        <v>55386.52555804839</v>
      </c>
      <c r="F277" s="122">
        <v>14490.777831543668</v>
      </c>
      <c r="G277" s="122">
        <v>12978.387567746235</v>
      </c>
      <c r="H277" s="122">
        <v>14863.60021776498</v>
      </c>
      <c r="I277" s="122">
        <v>13053.75994099351</v>
      </c>
      <c r="J277" s="122">
        <v>29000</v>
      </c>
      <c r="K277" s="122">
        <v>8000</v>
      </c>
      <c r="L277" s="122">
        <v>6000</v>
      </c>
      <c r="M277" s="122">
        <v>8000</v>
      </c>
      <c r="N277" s="122">
        <v>7000</v>
      </c>
    </row>
    <row r="278" spans="1:14" ht="13.5">
      <c r="A278" s="26" t="s">
        <v>25</v>
      </c>
      <c r="B278" s="139" t="s">
        <v>66</v>
      </c>
      <c r="C278" s="83" t="s">
        <v>84</v>
      </c>
      <c r="D278" s="89" t="s">
        <v>26</v>
      </c>
      <c r="E278" s="122">
        <v>2154.9176369958604</v>
      </c>
      <c r="F278" s="122">
        <v>-5106.317923088446</v>
      </c>
      <c r="G278" s="122">
        <v>1156.634294250496</v>
      </c>
      <c r="H278" s="122">
        <v>5925.680413008617</v>
      </c>
      <c r="I278" s="122">
        <v>178.92085282519253</v>
      </c>
      <c r="J278" s="122">
        <v>2000</v>
      </c>
      <c r="K278" s="122">
        <v>-5000</v>
      </c>
      <c r="L278" s="122">
        <v>1000</v>
      </c>
      <c r="M278" s="122">
        <v>6000</v>
      </c>
      <c r="N278" s="122" t="s">
        <v>192</v>
      </c>
    </row>
    <row r="279" spans="1:14" ht="13.5">
      <c r="A279" s="22" t="s">
        <v>28</v>
      </c>
      <c r="B279" s="139" t="s">
        <v>66</v>
      </c>
      <c r="C279" s="83" t="s">
        <v>84</v>
      </c>
      <c r="D279" s="104" t="s">
        <v>29</v>
      </c>
      <c r="E279" s="117">
        <v>702944.0109391692</v>
      </c>
      <c r="F279" s="117">
        <v>171369.99573573394</v>
      </c>
      <c r="G279" s="117">
        <v>154797.61688476635</v>
      </c>
      <c r="H279" s="117">
        <v>183171.10345631783</v>
      </c>
      <c r="I279" s="117">
        <v>193605.29486235057</v>
      </c>
      <c r="J279" s="117">
        <v>719000</v>
      </c>
      <c r="K279" s="117">
        <v>176000</v>
      </c>
      <c r="L279" s="117">
        <v>158000</v>
      </c>
      <c r="M279" s="117">
        <v>188000</v>
      </c>
      <c r="N279" s="117">
        <v>197000</v>
      </c>
    </row>
    <row r="280" spans="2:14" s="9" customFormat="1" ht="6" customHeight="1">
      <c r="B280" s="140"/>
      <c r="C280" s="6"/>
      <c r="D280" s="17"/>
      <c r="E280" s="131"/>
      <c r="F280" s="131"/>
      <c r="G280" s="131"/>
      <c r="H280" s="131"/>
      <c r="I280" s="131"/>
      <c r="J280" s="131"/>
      <c r="K280" s="131"/>
      <c r="L280" s="131"/>
      <c r="M280" s="131"/>
      <c r="N280" s="131"/>
    </row>
    <row r="281" spans="1:14" ht="13.5">
      <c r="A281" s="26"/>
      <c r="B281" s="139"/>
      <c r="C281" s="80" t="s">
        <v>84</v>
      </c>
      <c r="D281" s="121" t="s">
        <v>94</v>
      </c>
      <c r="E281" s="153">
        <f>'FPN '!E33</f>
        <v>1544044.0336797088</v>
      </c>
      <c r="F281" s="153">
        <f>'FPN '!F33</f>
        <v>1544044.0336797088</v>
      </c>
      <c r="G281" s="114">
        <f>'FPN '!G33</f>
        <v>1555672.2815702644</v>
      </c>
      <c r="H281" s="114">
        <f>'FPN '!H33</f>
        <v>1587763.562533042</v>
      </c>
      <c r="I281" s="114">
        <f>'FPN '!I33</f>
        <v>1656774.716054709</v>
      </c>
      <c r="J281" s="114">
        <f>'FPN '!J33</f>
        <v>1544044.0336797088</v>
      </c>
      <c r="K281" s="114">
        <f>'FPN '!K33</f>
        <v>1544044.0336797088</v>
      </c>
      <c r="L281" s="114">
        <f>'FPN '!L33</f>
        <v>1555672.2815702644</v>
      </c>
      <c r="M281" s="114">
        <f>'FPN '!M33</f>
        <v>1587763.562533042</v>
      </c>
      <c r="N281" s="153">
        <f>'FPN '!N33</f>
        <v>1656774.716054709</v>
      </c>
    </row>
    <row r="282" spans="3:4" ht="13.5">
      <c r="C282" s="6"/>
      <c r="D282" s="7"/>
    </row>
    <row r="283" spans="2:14" s="11" customFormat="1" ht="13.5">
      <c r="B283" s="137"/>
      <c r="C283" s="9"/>
      <c r="D283" s="25" t="s">
        <v>91</v>
      </c>
      <c r="E283" s="123">
        <f>$E$62</f>
        <v>2013</v>
      </c>
      <c r="F283" s="123" t="str">
        <f>$F$62</f>
        <v>4T13 </v>
      </c>
      <c r="G283" s="123" t="str">
        <f>$G$62</f>
        <v>3T13 </v>
      </c>
      <c r="H283" s="123" t="str">
        <f>$H$62</f>
        <v>2T13 </v>
      </c>
      <c r="I283" s="123" t="str">
        <f>$I$62</f>
        <v>1T13 </v>
      </c>
      <c r="J283" s="123">
        <f>$J$62</f>
        <v>2012</v>
      </c>
      <c r="K283" s="123" t="str">
        <f>$K$62</f>
        <v>4T12 </v>
      </c>
      <c r="L283" s="123" t="str">
        <f>$L$62</f>
        <v>3T12 </v>
      </c>
      <c r="M283" s="123" t="str">
        <f>$M$62</f>
        <v>2T12 </v>
      </c>
      <c r="N283" s="123" t="str">
        <f>$N$62</f>
        <v>1T12 </v>
      </c>
    </row>
    <row r="284" ht="13.5">
      <c r="D284" s="89" t="s">
        <v>100</v>
      </c>
    </row>
    <row r="285" spans="1:14" ht="13.5">
      <c r="A285" s="22" t="s">
        <v>17</v>
      </c>
      <c r="B285" s="139" t="s">
        <v>67</v>
      </c>
      <c r="C285" s="83" t="s">
        <v>85</v>
      </c>
      <c r="D285" s="104" t="s">
        <v>43</v>
      </c>
      <c r="E285" s="117">
        <v>2136570.382974784</v>
      </c>
      <c r="F285" s="117">
        <v>571529.8489595742</v>
      </c>
      <c r="G285" s="117">
        <v>516809.06944388105</v>
      </c>
      <c r="H285" s="117">
        <v>510369.3919835429</v>
      </c>
      <c r="I285" s="117">
        <v>537862.0725877862</v>
      </c>
      <c r="J285" s="113">
        <v>2136000</v>
      </c>
      <c r="K285" s="113">
        <v>571000</v>
      </c>
      <c r="L285" s="113">
        <v>517000</v>
      </c>
      <c r="M285" s="113">
        <v>510000</v>
      </c>
      <c r="N285" s="113">
        <v>538000</v>
      </c>
    </row>
    <row r="286" spans="1:14" ht="13.5">
      <c r="A286" s="22" t="s">
        <v>18</v>
      </c>
      <c r="B286" s="139" t="s">
        <v>67</v>
      </c>
      <c r="C286" s="83" t="s">
        <v>85</v>
      </c>
      <c r="D286" s="89" t="s">
        <v>19</v>
      </c>
      <c r="E286" s="122">
        <v>-1076301.1588238708</v>
      </c>
      <c r="F286" s="122">
        <v>-307149.40773344267</v>
      </c>
      <c r="G286" s="122">
        <v>-257584.21315899942</v>
      </c>
      <c r="H286" s="122">
        <v>-254209.89276670042</v>
      </c>
      <c r="I286" s="122">
        <v>-257357.64516472834</v>
      </c>
      <c r="J286" s="122">
        <v>-1076000</v>
      </c>
      <c r="K286" s="122">
        <v>-307000</v>
      </c>
      <c r="L286" s="122">
        <v>-257000</v>
      </c>
      <c r="M286" s="122">
        <v>-255000</v>
      </c>
      <c r="N286" s="122">
        <v>-257000</v>
      </c>
    </row>
    <row r="287" spans="1:14" ht="13.5">
      <c r="A287" s="22" t="s">
        <v>20</v>
      </c>
      <c r="B287" s="139" t="s">
        <v>67</v>
      </c>
      <c r="C287" s="83" t="s">
        <v>85</v>
      </c>
      <c r="D287" s="104" t="s">
        <v>46</v>
      </c>
      <c r="E287" s="117">
        <v>1060269.224150913</v>
      </c>
      <c r="F287" s="117">
        <v>264380.4412261316</v>
      </c>
      <c r="G287" s="117">
        <v>259224.85628488162</v>
      </c>
      <c r="H287" s="117">
        <v>256159.49921684247</v>
      </c>
      <c r="I287" s="117">
        <v>280504.4274230579</v>
      </c>
      <c r="J287" s="117">
        <v>1060000</v>
      </c>
      <c r="K287" s="117">
        <v>264000</v>
      </c>
      <c r="L287" s="117">
        <v>260000</v>
      </c>
      <c r="M287" s="117">
        <v>255000</v>
      </c>
      <c r="N287" s="117">
        <v>281000</v>
      </c>
    </row>
    <row r="288" spans="1:14" ht="13.5">
      <c r="A288" s="22" t="s">
        <v>0</v>
      </c>
      <c r="B288" s="139" t="s">
        <v>67</v>
      </c>
      <c r="C288" s="79" t="s">
        <v>85</v>
      </c>
      <c r="D288" s="121" t="s">
        <v>21</v>
      </c>
      <c r="E288" s="122">
        <v>2212.685776248633</v>
      </c>
      <c r="F288" s="122">
        <v>5375.721298594552</v>
      </c>
      <c r="G288" s="122">
        <v>607.6143204870828</v>
      </c>
      <c r="H288" s="122">
        <v>440.3831836060775</v>
      </c>
      <c r="I288" s="122">
        <v>-4211.03302643908</v>
      </c>
      <c r="J288" s="122">
        <v>2000</v>
      </c>
      <c r="K288" s="122">
        <v>5000</v>
      </c>
      <c r="L288" s="122">
        <v>1000</v>
      </c>
      <c r="M288" s="122" t="s">
        <v>192</v>
      </c>
      <c r="N288" s="122">
        <v>-4000</v>
      </c>
    </row>
    <row r="289" spans="1:14" ht="13.5">
      <c r="A289" s="22" t="s">
        <v>22</v>
      </c>
      <c r="B289" s="139" t="s">
        <v>67</v>
      </c>
      <c r="C289" s="83" t="s">
        <v>85</v>
      </c>
      <c r="D289" s="104" t="s">
        <v>23</v>
      </c>
      <c r="E289" s="117">
        <v>1062481.9099271616</v>
      </c>
      <c r="F289" s="117">
        <v>269756.1625247261</v>
      </c>
      <c r="G289" s="117">
        <v>259832.4706053687</v>
      </c>
      <c r="H289" s="117">
        <v>256599.88240044855</v>
      </c>
      <c r="I289" s="117">
        <v>276293.3943966188</v>
      </c>
      <c r="J289" s="117">
        <v>1062000</v>
      </c>
      <c r="K289" s="117">
        <v>269000</v>
      </c>
      <c r="L289" s="117">
        <v>261000</v>
      </c>
      <c r="M289" s="117">
        <v>255000</v>
      </c>
      <c r="N289" s="117">
        <v>277000</v>
      </c>
    </row>
    <row r="290" spans="1:14" ht="13.5">
      <c r="A290" s="26" t="s">
        <v>24</v>
      </c>
      <c r="B290" s="139" t="s">
        <v>67</v>
      </c>
      <c r="C290" s="79" t="s">
        <v>85</v>
      </c>
      <c r="D290" s="121" t="s">
        <v>81</v>
      </c>
      <c r="E290" s="122">
        <v>96388.97122755578</v>
      </c>
      <c r="F290" s="122">
        <v>10874.098315132718</v>
      </c>
      <c r="G290" s="122">
        <v>28128.06655720149</v>
      </c>
      <c r="H290" s="122">
        <v>29127.245723886757</v>
      </c>
      <c r="I290" s="122">
        <v>28259.560631334796</v>
      </c>
      <c r="J290" s="122">
        <v>96000</v>
      </c>
      <c r="K290" s="122">
        <v>11000</v>
      </c>
      <c r="L290" s="122">
        <v>28000</v>
      </c>
      <c r="M290" s="122">
        <v>29000</v>
      </c>
      <c r="N290" s="122">
        <v>28000</v>
      </c>
    </row>
    <row r="291" spans="1:14" ht="13.5">
      <c r="A291" s="26" t="s">
        <v>25</v>
      </c>
      <c r="B291" s="139" t="s">
        <v>67</v>
      </c>
      <c r="C291" s="83" t="s">
        <v>85</v>
      </c>
      <c r="D291" s="89" t="s">
        <v>26</v>
      </c>
      <c r="E291" s="122">
        <v>2913.363171761329</v>
      </c>
      <c r="F291" s="122">
        <v>-2979.4116622795054</v>
      </c>
      <c r="G291" s="122">
        <v>-53.442574593312855</v>
      </c>
      <c r="H291" s="122">
        <v>2352.6811343059644</v>
      </c>
      <c r="I291" s="122">
        <v>3593.536274328183</v>
      </c>
      <c r="J291" s="122">
        <v>3000</v>
      </c>
      <c r="K291" s="122">
        <v>-3000</v>
      </c>
      <c r="L291" s="122" t="s">
        <v>192</v>
      </c>
      <c r="M291" s="122">
        <v>2000</v>
      </c>
      <c r="N291" s="122">
        <v>4000</v>
      </c>
    </row>
    <row r="292" spans="1:14" ht="13.5">
      <c r="A292" s="22" t="s">
        <v>28</v>
      </c>
      <c r="B292" s="139" t="s">
        <v>67</v>
      </c>
      <c r="C292" s="83" t="s">
        <v>85</v>
      </c>
      <c r="D292" s="104" t="s">
        <v>29</v>
      </c>
      <c r="E292" s="117">
        <v>1161784.2443264788</v>
      </c>
      <c r="F292" s="117">
        <v>277650.84917757934</v>
      </c>
      <c r="G292" s="117">
        <v>287907.09458797687</v>
      </c>
      <c r="H292" s="117">
        <v>288079.80925864127</v>
      </c>
      <c r="I292" s="117">
        <v>308146.4913022818</v>
      </c>
      <c r="J292" s="117">
        <v>1161000</v>
      </c>
      <c r="K292" s="117">
        <v>277000</v>
      </c>
      <c r="L292" s="117">
        <v>289000</v>
      </c>
      <c r="M292" s="117">
        <v>286000</v>
      </c>
      <c r="N292" s="117">
        <v>309000</v>
      </c>
    </row>
    <row r="293" spans="2:14" s="9" customFormat="1" ht="6" customHeight="1">
      <c r="B293" s="140"/>
      <c r="C293" s="6"/>
      <c r="D293" s="17"/>
      <c r="E293" s="131"/>
      <c r="F293" s="131"/>
      <c r="G293" s="131"/>
      <c r="H293" s="131"/>
      <c r="I293" s="131"/>
      <c r="J293" s="131"/>
      <c r="K293" s="131"/>
      <c r="L293" s="131"/>
      <c r="M293" s="131"/>
      <c r="N293" s="131"/>
    </row>
    <row r="294" spans="1:14" ht="13.5">
      <c r="A294" s="26"/>
      <c r="B294" s="139"/>
      <c r="C294" s="80" t="s">
        <v>85</v>
      </c>
      <c r="D294" s="121" t="s">
        <v>94</v>
      </c>
      <c r="E294" s="153">
        <f>'FPN '!E34</f>
        <v>6042514.661517501</v>
      </c>
      <c r="F294" s="153">
        <f>'FPN '!F34</f>
        <v>6042514.661517501</v>
      </c>
      <c r="G294" s="114">
        <f>'FPN '!G34</f>
        <v>6030066.656980001</v>
      </c>
      <c r="H294" s="114">
        <f>'FPN '!H34</f>
        <v>6012659.3222050015</v>
      </c>
      <c r="I294" s="114">
        <f>'FPN '!I34</f>
        <v>5996221.131870002</v>
      </c>
      <c r="J294" s="114">
        <f>'FPN '!J34</f>
        <v>6042514.661517501</v>
      </c>
      <c r="K294" s="114">
        <f>'FPN '!K34</f>
        <v>6042514.661517501</v>
      </c>
      <c r="L294" s="114">
        <f>'FPN '!L34</f>
        <v>6030066.656980001</v>
      </c>
      <c r="M294" s="114">
        <f>'FPN '!M34</f>
        <v>6012659.3222050015</v>
      </c>
      <c r="N294" s="153">
        <f>'FPN '!N34</f>
        <v>5996221.131870002</v>
      </c>
    </row>
    <row r="295" spans="3:4" ht="13.5">
      <c r="C295" s="6"/>
      <c r="D295" s="7"/>
    </row>
    <row r="296" spans="2:14" s="11" customFormat="1" ht="13.5">
      <c r="B296" s="137"/>
      <c r="C296" s="9"/>
      <c r="D296" s="25" t="s">
        <v>91</v>
      </c>
      <c r="E296" s="123">
        <f>$E$62</f>
        <v>2013</v>
      </c>
      <c r="F296" s="123" t="str">
        <f>$F$62</f>
        <v>4T13 </v>
      </c>
      <c r="G296" s="123" t="str">
        <f>$G$62</f>
        <v>3T13 </v>
      </c>
      <c r="H296" s="123" t="str">
        <f>$H$62</f>
        <v>2T13 </v>
      </c>
      <c r="I296" s="123" t="str">
        <f>$I$62</f>
        <v>1T13 </v>
      </c>
      <c r="J296" s="123">
        <f>$J$62</f>
        <v>2012</v>
      </c>
      <c r="K296" s="123" t="str">
        <f>$K$62</f>
        <v>4T12 </v>
      </c>
      <c r="L296" s="123" t="str">
        <f>$L$62</f>
        <v>3T12 </v>
      </c>
      <c r="M296" s="123" t="str">
        <f>$M$62</f>
        <v>2T12 </v>
      </c>
      <c r="N296" s="123" t="str">
        <f>$N$62</f>
        <v>1T12 </v>
      </c>
    </row>
    <row r="297" ht="13.5">
      <c r="D297" s="89" t="s">
        <v>101</v>
      </c>
    </row>
    <row r="298" spans="1:14" ht="13.5">
      <c r="A298" s="22" t="s">
        <v>17</v>
      </c>
      <c r="B298" s="139" t="s">
        <v>68</v>
      </c>
      <c r="C298" s="83" t="s">
        <v>86</v>
      </c>
      <c r="D298" s="104" t="s">
        <v>43</v>
      </c>
      <c r="E298" s="117">
        <v>1403567.875606166</v>
      </c>
      <c r="F298" s="117">
        <v>340363.3032340577</v>
      </c>
      <c r="G298" s="117">
        <v>354583.54518459697</v>
      </c>
      <c r="H298" s="117">
        <v>385181.13482792105</v>
      </c>
      <c r="I298" s="117">
        <v>323439.89235959045</v>
      </c>
      <c r="J298" s="113">
        <v>1404000</v>
      </c>
      <c r="K298" s="113">
        <v>340000</v>
      </c>
      <c r="L298" s="113">
        <v>355000</v>
      </c>
      <c r="M298" s="113">
        <v>386000</v>
      </c>
      <c r="N298" s="113">
        <v>323000</v>
      </c>
    </row>
    <row r="299" spans="1:14" ht="13.5">
      <c r="A299" s="22" t="s">
        <v>18</v>
      </c>
      <c r="B299" s="139" t="s">
        <v>68</v>
      </c>
      <c r="C299" s="83" t="s">
        <v>86</v>
      </c>
      <c r="D299" s="89" t="s">
        <v>19</v>
      </c>
      <c r="E299" s="122">
        <v>-1187359.877998829</v>
      </c>
      <c r="F299" s="122">
        <v>-309051.8452715481</v>
      </c>
      <c r="G299" s="122">
        <v>-295756.6218559919</v>
      </c>
      <c r="H299" s="122">
        <v>-294556.7872058083</v>
      </c>
      <c r="I299" s="122">
        <v>-287994.62366548093</v>
      </c>
      <c r="J299" s="122">
        <v>-1189000</v>
      </c>
      <c r="K299" s="122">
        <v>-310000</v>
      </c>
      <c r="L299" s="122">
        <v>-296000</v>
      </c>
      <c r="M299" s="122">
        <v>-295000</v>
      </c>
      <c r="N299" s="122">
        <v>-288000</v>
      </c>
    </row>
    <row r="300" spans="1:14" ht="13.5">
      <c r="A300" s="22" t="s">
        <v>20</v>
      </c>
      <c r="B300" s="139" t="s">
        <v>68</v>
      </c>
      <c r="C300" s="83" t="s">
        <v>86</v>
      </c>
      <c r="D300" s="104" t="s">
        <v>46</v>
      </c>
      <c r="E300" s="117">
        <v>216207.99760733708</v>
      </c>
      <c r="F300" s="117">
        <v>31311.457962509594</v>
      </c>
      <c r="G300" s="117">
        <v>58826.92332860507</v>
      </c>
      <c r="H300" s="117">
        <v>90624.34762211278</v>
      </c>
      <c r="I300" s="117">
        <v>35445.268694109516</v>
      </c>
      <c r="J300" s="117">
        <v>215000</v>
      </c>
      <c r="K300" s="117">
        <v>30000</v>
      </c>
      <c r="L300" s="117">
        <v>59000</v>
      </c>
      <c r="M300" s="117">
        <v>91000</v>
      </c>
      <c r="N300" s="117">
        <v>35000</v>
      </c>
    </row>
    <row r="301" spans="1:14" ht="13.5">
      <c r="A301" s="22" t="s">
        <v>0</v>
      </c>
      <c r="B301" s="139" t="s">
        <v>68</v>
      </c>
      <c r="C301" s="79" t="s">
        <v>86</v>
      </c>
      <c r="D301" s="121" t="s">
        <v>21</v>
      </c>
      <c r="E301" s="122">
        <v>9673.35060255094</v>
      </c>
      <c r="F301" s="122">
        <v>9673.35060255094</v>
      </c>
      <c r="G301" s="122">
        <v>0</v>
      </c>
      <c r="H301" s="122">
        <v>0</v>
      </c>
      <c r="I301" s="122">
        <v>0</v>
      </c>
      <c r="J301" s="122">
        <v>10000</v>
      </c>
      <c r="K301" s="122">
        <v>10000</v>
      </c>
      <c r="L301" s="122" t="s">
        <v>192</v>
      </c>
      <c r="M301" s="122" t="s">
        <v>192</v>
      </c>
      <c r="N301" s="122" t="s">
        <v>192</v>
      </c>
    </row>
    <row r="302" spans="1:14" ht="13.5">
      <c r="A302" s="22" t="s">
        <v>22</v>
      </c>
      <c r="B302" s="139" t="s">
        <v>68</v>
      </c>
      <c r="C302" s="83" t="s">
        <v>86</v>
      </c>
      <c r="D302" s="104" t="s">
        <v>23</v>
      </c>
      <c r="E302" s="117">
        <v>225881.348209888</v>
      </c>
      <c r="F302" s="117">
        <v>40984.808565060535</v>
      </c>
      <c r="G302" s="117">
        <v>58826.92332860507</v>
      </c>
      <c r="H302" s="117">
        <v>90624.34762211278</v>
      </c>
      <c r="I302" s="117">
        <v>35445.268694109516</v>
      </c>
      <c r="J302" s="117">
        <v>225000</v>
      </c>
      <c r="K302" s="117">
        <v>40000</v>
      </c>
      <c r="L302" s="117">
        <v>59000</v>
      </c>
      <c r="M302" s="117">
        <v>91000</v>
      </c>
      <c r="N302" s="117">
        <v>35000</v>
      </c>
    </row>
    <row r="303" spans="1:14" ht="13.5">
      <c r="A303" s="26" t="s">
        <v>27</v>
      </c>
      <c r="B303" s="139" t="s">
        <v>68</v>
      </c>
      <c r="C303" s="79" t="s">
        <v>86</v>
      </c>
      <c r="D303" s="121" t="s">
        <v>47</v>
      </c>
      <c r="E303" s="122">
        <v>368.06720980842454</v>
      </c>
      <c r="F303" s="122">
        <v>464.33460858754063</v>
      </c>
      <c r="G303" s="122">
        <v>403.1931452886662</v>
      </c>
      <c r="H303" s="122">
        <v>-738.7488100676269</v>
      </c>
      <c r="I303" s="122">
        <v>239.2882659998441</v>
      </c>
      <c r="J303" s="122">
        <v>-1000</v>
      </c>
      <c r="K303" s="122" t="s">
        <v>192</v>
      </c>
      <c r="L303" s="122" t="s">
        <v>192</v>
      </c>
      <c r="M303" s="122">
        <v>-1000</v>
      </c>
      <c r="N303" s="122" t="s">
        <v>192</v>
      </c>
    </row>
    <row r="304" spans="1:14" ht="13.5">
      <c r="A304" s="22" t="s">
        <v>28</v>
      </c>
      <c r="B304" s="139" t="s">
        <v>68</v>
      </c>
      <c r="C304" s="83" t="s">
        <v>86</v>
      </c>
      <c r="D304" s="104" t="s">
        <v>29</v>
      </c>
      <c r="E304" s="117">
        <v>226249.41541969642</v>
      </c>
      <c r="F304" s="117">
        <v>41449.14317364807</v>
      </c>
      <c r="G304" s="117">
        <v>59230.11647389374</v>
      </c>
      <c r="H304" s="117">
        <v>89885.59881204515</v>
      </c>
      <c r="I304" s="117">
        <v>35684.55696010936</v>
      </c>
      <c r="J304" s="117">
        <v>224000</v>
      </c>
      <c r="K304" s="117">
        <v>40000</v>
      </c>
      <c r="L304" s="117">
        <v>59000</v>
      </c>
      <c r="M304" s="117">
        <v>90000</v>
      </c>
      <c r="N304" s="117">
        <v>35000</v>
      </c>
    </row>
    <row r="305" spans="2:14" s="9" customFormat="1" ht="6" customHeight="1">
      <c r="B305" s="140"/>
      <c r="C305" s="6"/>
      <c r="D305" s="17"/>
      <c r="E305" s="131"/>
      <c r="F305" s="131"/>
      <c r="G305" s="131"/>
      <c r="H305" s="131"/>
      <c r="I305" s="131"/>
      <c r="J305" s="131"/>
      <c r="K305" s="131"/>
      <c r="L305" s="131"/>
      <c r="M305" s="131"/>
      <c r="N305" s="131"/>
    </row>
    <row r="306" spans="1:14" ht="13.5">
      <c r="A306" s="26"/>
      <c r="B306" s="139"/>
      <c r="C306" s="80" t="s">
        <v>86</v>
      </c>
      <c r="D306" s="121" t="s">
        <v>94</v>
      </c>
      <c r="E306" s="153">
        <f>'FPN '!E35</f>
        <v>542391.9739425001</v>
      </c>
      <c r="F306" s="153">
        <f>'FPN '!F35</f>
        <v>542391.9739425001</v>
      </c>
      <c r="G306" s="114">
        <f>'FPN '!G35</f>
        <v>559981.0634100001</v>
      </c>
      <c r="H306" s="114">
        <f>'FPN '!H35</f>
        <v>561136.4930700001</v>
      </c>
      <c r="I306" s="114">
        <f>'FPN '!I35</f>
        <v>568602.6012900001</v>
      </c>
      <c r="J306" s="114">
        <f>'FPN '!J35</f>
        <v>542391.9739425001</v>
      </c>
      <c r="K306" s="114">
        <f>'FPN '!K35</f>
        <v>542391.9739425001</v>
      </c>
      <c r="L306" s="114">
        <f>'FPN '!L35</f>
        <v>559981.0634100001</v>
      </c>
      <c r="M306" s="114">
        <f>'FPN '!M35</f>
        <v>561136.4930700001</v>
      </c>
      <c r="N306" s="153">
        <f>'FPN '!N35</f>
        <v>568602.6012900001</v>
      </c>
    </row>
    <row r="307" spans="3:4" ht="13.5">
      <c r="C307" s="6"/>
      <c r="D307" s="7"/>
    </row>
    <row r="308" spans="4:14" ht="13.5">
      <c r="D308" s="25" t="s">
        <v>91</v>
      </c>
      <c r="E308" s="123">
        <f>$E$62</f>
        <v>2013</v>
      </c>
      <c r="F308" s="123" t="str">
        <f>$F$62</f>
        <v>4T13 </v>
      </c>
      <c r="G308" s="123" t="str">
        <f>$G$62</f>
        <v>3T13 </v>
      </c>
      <c r="H308" s="123" t="str">
        <f>$H$62</f>
        <v>2T13 </v>
      </c>
      <c r="I308" s="123" t="str">
        <f>$I$62</f>
        <v>1T13 </v>
      </c>
      <c r="J308" s="123">
        <f>$J$62</f>
        <v>2012</v>
      </c>
      <c r="K308" s="123" t="str">
        <f>$K$62</f>
        <v>4T12 </v>
      </c>
      <c r="L308" s="123" t="str">
        <f>$L$62</f>
        <v>3T12 </v>
      </c>
      <c r="M308" s="123" t="str">
        <f>$M$62</f>
        <v>2T12 </v>
      </c>
      <c r="N308" s="123" t="str">
        <f>$N$62</f>
        <v>1T12 </v>
      </c>
    </row>
    <row r="309" ht="13.5">
      <c r="D309" s="104" t="s">
        <v>102</v>
      </c>
    </row>
    <row r="310" spans="1:14" ht="13.5">
      <c r="A310" s="22" t="s">
        <v>17</v>
      </c>
      <c r="B310" s="139" t="s">
        <v>61</v>
      </c>
      <c r="C310" s="83" t="s">
        <v>87</v>
      </c>
      <c r="D310" s="104" t="s">
        <v>43</v>
      </c>
      <c r="E310" s="117">
        <v>8665421.024219815</v>
      </c>
      <c r="F310" s="117">
        <v>2067501.857709224</v>
      </c>
      <c r="G310" s="117">
        <v>2032785.2499793216</v>
      </c>
      <c r="H310" s="117">
        <v>2103482.145916667</v>
      </c>
      <c r="I310" s="117">
        <v>2461651.770614601</v>
      </c>
      <c r="J310" s="113">
        <v>8662000</v>
      </c>
      <c r="K310" s="113">
        <v>2064000</v>
      </c>
      <c r="L310" s="113">
        <v>2033000</v>
      </c>
      <c r="M310" s="113">
        <v>2104000</v>
      </c>
      <c r="N310" s="113">
        <v>2461000</v>
      </c>
    </row>
    <row r="311" spans="1:14" ht="13.5">
      <c r="A311" s="22" t="s">
        <v>18</v>
      </c>
      <c r="B311" s="139" t="s">
        <v>61</v>
      </c>
      <c r="C311" s="83" t="s">
        <v>87</v>
      </c>
      <c r="D311" s="89" t="s">
        <v>19</v>
      </c>
      <c r="E311" s="122">
        <v>-5963456.372097695</v>
      </c>
      <c r="F311" s="122">
        <v>-1546134.3283009566</v>
      </c>
      <c r="G311" s="122">
        <v>-1427941.9909844142</v>
      </c>
      <c r="H311" s="122">
        <v>-1402345.995544268</v>
      </c>
      <c r="I311" s="122">
        <v>-1587034.057268056</v>
      </c>
      <c r="J311" s="122">
        <v>-5975000</v>
      </c>
      <c r="K311" s="122">
        <v>-1549000</v>
      </c>
      <c r="L311" s="122">
        <v>-1431000</v>
      </c>
      <c r="M311" s="122">
        <v>-1405000</v>
      </c>
      <c r="N311" s="122">
        <v>-1590000</v>
      </c>
    </row>
    <row r="312" spans="1:14" ht="13.5">
      <c r="A312" s="22" t="s">
        <v>20</v>
      </c>
      <c r="B312" s="139" t="s">
        <v>61</v>
      </c>
      <c r="C312" s="83" t="s">
        <v>87</v>
      </c>
      <c r="D312" s="104" t="s">
        <v>46</v>
      </c>
      <c r="E312" s="117">
        <v>2701964.6521221194</v>
      </c>
      <c r="F312" s="117">
        <v>521367.52940826747</v>
      </c>
      <c r="G312" s="117">
        <v>604843.2589949074</v>
      </c>
      <c r="H312" s="117">
        <v>701136.1503723988</v>
      </c>
      <c r="I312" s="117">
        <v>874617.7133465451</v>
      </c>
      <c r="J312" s="117">
        <v>2687000</v>
      </c>
      <c r="K312" s="117">
        <v>515000</v>
      </c>
      <c r="L312" s="117">
        <v>602000</v>
      </c>
      <c r="M312" s="117">
        <v>699000</v>
      </c>
      <c r="N312" s="117">
        <v>871000</v>
      </c>
    </row>
    <row r="313" spans="1:14" ht="13.5">
      <c r="A313" s="22" t="s">
        <v>0</v>
      </c>
      <c r="B313" s="139" t="s">
        <v>61</v>
      </c>
      <c r="C313" s="79" t="s">
        <v>87</v>
      </c>
      <c r="D313" s="121" t="s">
        <v>21</v>
      </c>
      <c r="E313" s="122">
        <v>-515369.66693121707</v>
      </c>
      <c r="F313" s="122">
        <v>-167073.6735421922</v>
      </c>
      <c r="G313" s="122">
        <v>-61765.88230505273</v>
      </c>
      <c r="H313" s="122">
        <v>-205705.0605073405</v>
      </c>
      <c r="I313" s="122">
        <v>-80825.05057663185</v>
      </c>
      <c r="J313" s="122">
        <v>-515000</v>
      </c>
      <c r="K313" s="122">
        <v>-167000</v>
      </c>
      <c r="L313" s="122">
        <v>-62000</v>
      </c>
      <c r="M313" s="122">
        <v>-206000</v>
      </c>
      <c r="N313" s="122">
        <v>-80000</v>
      </c>
    </row>
    <row r="314" spans="1:14" ht="13.5">
      <c r="A314" s="22" t="s">
        <v>22</v>
      </c>
      <c r="B314" s="139" t="s">
        <v>61</v>
      </c>
      <c r="C314" s="83" t="s">
        <v>87</v>
      </c>
      <c r="D314" s="104" t="s">
        <v>23</v>
      </c>
      <c r="E314" s="117">
        <v>2186594.9851909024</v>
      </c>
      <c r="F314" s="117">
        <v>354293.85586607526</v>
      </c>
      <c r="G314" s="117">
        <v>543077.3766898547</v>
      </c>
      <c r="H314" s="117">
        <v>495431.0898650583</v>
      </c>
      <c r="I314" s="117">
        <v>793792.6627699132</v>
      </c>
      <c r="J314" s="117">
        <v>2172000</v>
      </c>
      <c r="K314" s="117">
        <v>348000</v>
      </c>
      <c r="L314" s="117">
        <v>540000</v>
      </c>
      <c r="M314" s="117">
        <v>493000</v>
      </c>
      <c r="N314" s="117">
        <v>791000</v>
      </c>
    </row>
    <row r="315" spans="1:14" ht="13.5">
      <c r="A315" s="26" t="s">
        <v>24</v>
      </c>
      <c r="B315" s="139" t="s">
        <v>61</v>
      </c>
      <c r="C315" s="79" t="s">
        <v>87</v>
      </c>
      <c r="D315" s="121" t="s">
        <v>81</v>
      </c>
      <c r="E315" s="122">
        <v>36359.03887330521</v>
      </c>
      <c r="F315" s="122">
        <v>-1309.9752666203713</v>
      </c>
      <c r="G315" s="122">
        <v>13310.307363613427</v>
      </c>
      <c r="H315" s="122">
        <v>5567.820975546132</v>
      </c>
      <c r="I315" s="122">
        <v>18790.885800766024</v>
      </c>
      <c r="J315" s="122">
        <v>25000</v>
      </c>
      <c r="K315" s="122">
        <v>-2000</v>
      </c>
      <c r="L315" s="122">
        <v>9000</v>
      </c>
      <c r="M315" s="122">
        <v>3000</v>
      </c>
      <c r="N315" s="122">
        <v>15000</v>
      </c>
    </row>
    <row r="316" spans="1:14" ht="13.5">
      <c r="A316" s="26" t="s">
        <v>25</v>
      </c>
      <c r="B316" s="139" t="s">
        <v>61</v>
      </c>
      <c r="C316" s="83" t="s">
        <v>87</v>
      </c>
      <c r="D316" s="89" t="s">
        <v>26</v>
      </c>
      <c r="E316" s="122">
        <v>7670.504844426836</v>
      </c>
      <c r="F316" s="122">
        <v>4062.0017849454857</v>
      </c>
      <c r="G316" s="122">
        <v>3101.9050169920038</v>
      </c>
      <c r="H316" s="122">
        <v>498.39864085985937</v>
      </c>
      <c r="I316" s="122">
        <v>8.199401629489419</v>
      </c>
      <c r="J316" s="122">
        <v>8000</v>
      </c>
      <c r="K316" s="122">
        <v>4000</v>
      </c>
      <c r="L316" s="122">
        <v>3000</v>
      </c>
      <c r="M316" s="122">
        <v>1000</v>
      </c>
      <c r="N316" s="122" t="s">
        <v>192</v>
      </c>
    </row>
    <row r="317" spans="1:14" ht="13.5">
      <c r="A317" s="22" t="s">
        <v>28</v>
      </c>
      <c r="B317" s="139" t="s">
        <v>61</v>
      </c>
      <c r="C317" s="83" t="s">
        <v>87</v>
      </c>
      <c r="D317" s="104" t="s">
        <v>29</v>
      </c>
      <c r="E317" s="117">
        <v>2230624.5289086346</v>
      </c>
      <c r="F317" s="117">
        <v>357045.88238440035</v>
      </c>
      <c r="G317" s="117">
        <v>559489.5890704601</v>
      </c>
      <c r="H317" s="117">
        <v>501497.3094814643</v>
      </c>
      <c r="I317" s="117">
        <v>812591.7479723088</v>
      </c>
      <c r="J317" s="117">
        <v>2205000</v>
      </c>
      <c r="K317" s="117">
        <v>350000</v>
      </c>
      <c r="L317" s="117">
        <v>552000</v>
      </c>
      <c r="M317" s="117">
        <v>497000</v>
      </c>
      <c r="N317" s="117">
        <v>806000</v>
      </c>
    </row>
    <row r="318" spans="2:14" s="9" customFormat="1" ht="6" customHeight="1">
      <c r="B318" s="140"/>
      <c r="C318" s="6"/>
      <c r="D318" s="17"/>
      <c r="E318" s="131"/>
      <c r="F318" s="131"/>
      <c r="G318" s="131"/>
      <c r="H318" s="131"/>
      <c r="I318" s="131"/>
      <c r="J318" s="131"/>
      <c r="K318" s="131"/>
      <c r="L318" s="131"/>
      <c r="M318" s="131"/>
      <c r="N318" s="131"/>
    </row>
    <row r="319" spans="1:14" ht="13.5">
      <c r="A319" s="26"/>
      <c r="B319" s="139"/>
      <c r="C319" s="80" t="s">
        <v>87</v>
      </c>
      <c r="D319" s="121" t="s">
        <v>94</v>
      </c>
      <c r="E319" s="153">
        <f>'FPN '!E29</f>
        <v>15521500.165905664</v>
      </c>
      <c r="F319" s="153">
        <f>'FPN '!F29</f>
        <v>15521500.165905664</v>
      </c>
      <c r="G319" s="114">
        <f>'FPN '!G29</f>
        <v>15718660.231413163</v>
      </c>
      <c r="H319" s="114">
        <f>'FPN '!H29</f>
        <v>15766371.749078162</v>
      </c>
      <c r="I319" s="114">
        <f>'FPN '!I29</f>
        <v>15564513.80875316</v>
      </c>
      <c r="J319" s="114">
        <f>'FPN '!J29</f>
        <v>15521500.165905664</v>
      </c>
      <c r="K319" s="114">
        <f>'FPN '!K29</f>
        <v>15521500.165905664</v>
      </c>
      <c r="L319" s="114">
        <f>'FPN '!L29</f>
        <v>15718660.231413163</v>
      </c>
      <c r="M319" s="114">
        <f>'FPN '!M29</f>
        <v>15766371.749078162</v>
      </c>
      <c r="N319" s="153">
        <f>'FPN '!N29</f>
        <v>15564513.80875316</v>
      </c>
    </row>
    <row r="320" spans="3:4" ht="13.5" customHeight="1">
      <c r="C320" s="6"/>
      <c r="D320" s="7"/>
    </row>
    <row r="321" spans="2:14" s="11" customFormat="1" ht="13.5">
      <c r="B321" s="137"/>
      <c r="C321" s="15"/>
      <c r="D321" s="25" t="s">
        <v>91</v>
      </c>
      <c r="E321" s="123">
        <f>$E$62</f>
        <v>2013</v>
      </c>
      <c r="F321" s="123" t="str">
        <f>$F$62</f>
        <v>4T13 </v>
      </c>
      <c r="G321" s="123" t="str">
        <f>$G$62</f>
        <v>3T13 </v>
      </c>
      <c r="H321" s="123" t="str">
        <f>$H$62</f>
        <v>2T13 </v>
      </c>
      <c r="I321" s="123" t="str">
        <f>$I$62</f>
        <v>1T13 </v>
      </c>
      <c r="J321" s="123">
        <f>$J$62</f>
        <v>2012</v>
      </c>
      <c r="K321" s="123" t="str">
        <f>$K$62</f>
        <v>4T12 </v>
      </c>
      <c r="L321" s="123" t="str">
        <f>$L$62</f>
        <v>3T12 </v>
      </c>
      <c r="M321" s="123" t="str">
        <f>$M$62</f>
        <v>2T12 </v>
      </c>
      <c r="N321" s="123" t="str">
        <f>$N$62</f>
        <v>1T12 </v>
      </c>
    </row>
    <row r="322" ht="13.5">
      <c r="D322" s="89" t="s">
        <v>103</v>
      </c>
    </row>
    <row r="323" spans="1:14" ht="13.5">
      <c r="A323" s="22" t="s">
        <v>17</v>
      </c>
      <c r="B323" s="139" t="s">
        <v>63</v>
      </c>
      <c r="C323" s="83" t="s">
        <v>5</v>
      </c>
      <c r="D323" s="104" t="s">
        <v>43</v>
      </c>
      <c r="E323" s="117">
        <v>5390045.271951545</v>
      </c>
      <c r="F323" s="117">
        <v>1188440.0080288071</v>
      </c>
      <c r="G323" s="117">
        <v>1262607.0002235214</v>
      </c>
      <c r="H323" s="117">
        <v>1256086.0683005676</v>
      </c>
      <c r="I323" s="117">
        <v>1682912.1953986476</v>
      </c>
      <c r="J323" s="113">
        <v>5389000</v>
      </c>
      <c r="K323" s="113">
        <v>1186000</v>
      </c>
      <c r="L323" s="113">
        <v>1264000</v>
      </c>
      <c r="M323" s="113">
        <v>1257000</v>
      </c>
      <c r="N323" s="113">
        <v>1682000</v>
      </c>
    </row>
    <row r="324" spans="1:14" ht="13.5">
      <c r="A324" s="22" t="s">
        <v>18</v>
      </c>
      <c r="B324" s="139" t="s">
        <v>63</v>
      </c>
      <c r="C324" s="83" t="s">
        <v>5</v>
      </c>
      <c r="D324" s="89" t="s">
        <v>19</v>
      </c>
      <c r="E324" s="122">
        <v>-4223825.556954546</v>
      </c>
      <c r="F324" s="122">
        <v>-1072020.7439944437</v>
      </c>
      <c r="G324" s="122">
        <v>-1030791.3605693304</v>
      </c>
      <c r="H324" s="122">
        <v>-944050.9662387011</v>
      </c>
      <c r="I324" s="122">
        <v>-1176962.4861520708</v>
      </c>
      <c r="J324" s="122">
        <v>-4232000</v>
      </c>
      <c r="K324" s="122">
        <v>-1075000</v>
      </c>
      <c r="L324" s="122">
        <v>-1032000</v>
      </c>
      <c r="M324" s="122">
        <v>-946000</v>
      </c>
      <c r="N324" s="122">
        <v>-1179000</v>
      </c>
    </row>
    <row r="325" spans="1:14" ht="13.5">
      <c r="A325" s="22" t="s">
        <v>20</v>
      </c>
      <c r="B325" s="139" t="s">
        <v>63</v>
      </c>
      <c r="C325" s="83" t="s">
        <v>5</v>
      </c>
      <c r="D325" s="104" t="s">
        <v>46</v>
      </c>
      <c r="E325" s="117">
        <v>1166219.7149969991</v>
      </c>
      <c r="F325" s="117">
        <v>116419.26403436344</v>
      </c>
      <c r="G325" s="117">
        <v>231815.63965419098</v>
      </c>
      <c r="H325" s="117">
        <v>312035.10206186643</v>
      </c>
      <c r="I325" s="117">
        <v>505949.70924657676</v>
      </c>
      <c r="J325" s="117">
        <v>1157000</v>
      </c>
      <c r="K325" s="117">
        <v>111000</v>
      </c>
      <c r="L325" s="117">
        <v>232000</v>
      </c>
      <c r="M325" s="117">
        <v>311000</v>
      </c>
      <c r="N325" s="117">
        <v>503000</v>
      </c>
    </row>
    <row r="326" spans="1:14" ht="13.5">
      <c r="A326" s="22" t="s">
        <v>0</v>
      </c>
      <c r="B326" s="139" t="s">
        <v>63</v>
      </c>
      <c r="C326" s="79" t="s">
        <v>5</v>
      </c>
      <c r="D326" s="121" t="s">
        <v>21</v>
      </c>
      <c r="E326" s="122">
        <v>-78185.91494246613</v>
      </c>
      <c r="F326" s="122">
        <v>3600.6832232906836</v>
      </c>
      <c r="G326" s="122">
        <v>15463.850231750219</v>
      </c>
      <c r="H326" s="122">
        <v>-82824.17189202408</v>
      </c>
      <c r="I326" s="122">
        <v>-14426.276505482921</v>
      </c>
      <c r="J326" s="122">
        <v>-78000</v>
      </c>
      <c r="K326" s="122">
        <v>4000</v>
      </c>
      <c r="L326" s="122">
        <v>15000</v>
      </c>
      <c r="M326" s="122">
        <v>-83000</v>
      </c>
      <c r="N326" s="122">
        <v>-14000</v>
      </c>
    </row>
    <row r="327" spans="1:14" ht="13.5">
      <c r="A327" s="22" t="s">
        <v>22</v>
      </c>
      <c r="B327" s="139" t="s">
        <v>63</v>
      </c>
      <c r="C327" s="83" t="s">
        <v>5</v>
      </c>
      <c r="D327" s="104" t="s">
        <v>23</v>
      </c>
      <c r="E327" s="117">
        <v>1088033.800054533</v>
      </c>
      <c r="F327" s="117">
        <v>120019.94725765413</v>
      </c>
      <c r="G327" s="117">
        <v>247279.4898859412</v>
      </c>
      <c r="H327" s="117">
        <v>229210.93016984235</v>
      </c>
      <c r="I327" s="117">
        <v>491523.43274109386</v>
      </c>
      <c r="J327" s="117">
        <v>1079000</v>
      </c>
      <c r="K327" s="117">
        <v>115000</v>
      </c>
      <c r="L327" s="117">
        <v>247000</v>
      </c>
      <c r="M327" s="117">
        <v>228000</v>
      </c>
      <c r="N327" s="117">
        <v>489000</v>
      </c>
    </row>
    <row r="328" spans="1:14" ht="13.5">
      <c r="A328" s="26" t="s">
        <v>24</v>
      </c>
      <c r="B328" s="139" t="s">
        <v>63</v>
      </c>
      <c r="C328" s="79" t="s">
        <v>5</v>
      </c>
      <c r="D328" s="121" t="s">
        <v>81</v>
      </c>
      <c r="E328" s="122">
        <v>17958.48135799189</v>
      </c>
      <c r="F328" s="122">
        <v>-4151.6737044445335</v>
      </c>
      <c r="G328" s="122">
        <v>8596.92328900802</v>
      </c>
      <c r="H328" s="122">
        <v>1457.1907576495703</v>
      </c>
      <c r="I328" s="122">
        <v>12056.041015778832</v>
      </c>
      <c r="J328" s="122">
        <v>5000</v>
      </c>
      <c r="K328" s="122">
        <v>-5000</v>
      </c>
      <c r="L328" s="122">
        <v>3000</v>
      </c>
      <c r="M328" s="122">
        <v>-2000</v>
      </c>
      <c r="N328" s="122">
        <v>9000</v>
      </c>
    </row>
    <row r="329" spans="1:14" ht="13.5">
      <c r="A329" s="26" t="s">
        <v>25</v>
      </c>
      <c r="B329" s="139" t="s">
        <v>63</v>
      </c>
      <c r="C329" s="83" t="s">
        <v>5</v>
      </c>
      <c r="D329" s="89" t="s">
        <v>26</v>
      </c>
      <c r="E329" s="122">
        <v>7678.241332409333</v>
      </c>
      <c r="F329" s="122">
        <v>3885.8167822057044</v>
      </c>
      <c r="G329" s="122">
        <v>3285.233950260774</v>
      </c>
      <c r="H329" s="122">
        <v>500.8359305180529</v>
      </c>
      <c r="I329" s="122">
        <v>6.354669424805216</v>
      </c>
      <c r="J329" s="122">
        <v>8000</v>
      </c>
      <c r="K329" s="122">
        <v>4000</v>
      </c>
      <c r="L329" s="122">
        <v>3000</v>
      </c>
      <c r="M329" s="122">
        <v>1000</v>
      </c>
      <c r="N329" s="122" t="s">
        <v>192</v>
      </c>
    </row>
    <row r="330" spans="1:14" ht="13.5">
      <c r="A330" s="22" t="s">
        <v>28</v>
      </c>
      <c r="B330" s="139" t="s">
        <v>63</v>
      </c>
      <c r="C330" s="83" t="s">
        <v>5</v>
      </c>
      <c r="D330" s="104" t="s">
        <v>29</v>
      </c>
      <c r="E330" s="117">
        <v>1113670.522744934</v>
      </c>
      <c r="F330" s="117">
        <v>119754.0903354153</v>
      </c>
      <c r="G330" s="117">
        <v>259161.64712521</v>
      </c>
      <c r="H330" s="117">
        <v>231168.95685800997</v>
      </c>
      <c r="I330" s="117">
        <v>503585.8284262975</v>
      </c>
      <c r="J330" s="117">
        <v>1092000</v>
      </c>
      <c r="K330" s="117">
        <v>114000</v>
      </c>
      <c r="L330" s="117">
        <v>253000</v>
      </c>
      <c r="M330" s="117">
        <v>227000</v>
      </c>
      <c r="N330" s="117">
        <v>498000</v>
      </c>
    </row>
    <row r="331" spans="2:14" s="9" customFormat="1" ht="6" customHeight="1">
      <c r="B331" s="140"/>
      <c r="C331" s="6"/>
      <c r="D331" s="17"/>
      <c r="E331" s="131"/>
      <c r="F331" s="131"/>
      <c r="G331" s="131"/>
      <c r="H331" s="131"/>
      <c r="I331" s="131"/>
      <c r="J331" s="131"/>
      <c r="K331" s="131"/>
      <c r="L331" s="131"/>
      <c r="M331" s="131"/>
      <c r="N331" s="131"/>
    </row>
    <row r="332" spans="1:14" ht="13.5">
      <c r="A332" s="26"/>
      <c r="B332" s="139"/>
      <c r="C332" s="80" t="s">
        <v>5</v>
      </c>
      <c r="D332" s="121" t="s">
        <v>94</v>
      </c>
      <c r="E332" s="153">
        <f>'FPN '!E30</f>
        <v>8090410.40041095</v>
      </c>
      <c r="F332" s="153">
        <f>'FPN '!F30</f>
        <v>8090410.40041095</v>
      </c>
      <c r="G332" s="114">
        <f>'FPN '!G30</f>
        <v>8216014.593836783</v>
      </c>
      <c r="H332" s="114">
        <f>'FPN '!H30</f>
        <v>8148990.63545345</v>
      </c>
      <c r="I332" s="114">
        <f>'FPN '!I30</f>
        <v>7942853.912723448</v>
      </c>
      <c r="J332" s="114">
        <f>'FPN '!J30</f>
        <v>8090410.40041095</v>
      </c>
      <c r="K332" s="114">
        <f>'FPN '!K30</f>
        <v>8090410.40041095</v>
      </c>
      <c r="L332" s="114">
        <f>'FPN '!L30</f>
        <v>8216014.593836783</v>
      </c>
      <c r="M332" s="114">
        <f>'FPN '!M30</f>
        <v>8148990.63545345</v>
      </c>
      <c r="N332" s="153">
        <f>'FPN '!N30</f>
        <v>7942853.912723448</v>
      </c>
    </row>
    <row r="333" spans="3:4" ht="13.5" customHeight="1">
      <c r="C333" s="6"/>
      <c r="D333" s="7"/>
    </row>
    <row r="334" spans="2:14" s="11" customFormat="1" ht="13.5">
      <c r="B334" s="137"/>
      <c r="C334" s="15"/>
      <c r="D334" s="25" t="s">
        <v>91</v>
      </c>
      <c r="E334" s="123">
        <f>$E$62</f>
        <v>2013</v>
      </c>
      <c r="F334" s="123" t="str">
        <f>$F$62</f>
        <v>4T13 </v>
      </c>
      <c r="G334" s="123" t="str">
        <f>$G$62</f>
        <v>3T13 </v>
      </c>
      <c r="H334" s="123" t="str">
        <f>$H$62</f>
        <v>2T13 </v>
      </c>
      <c r="I334" s="123" t="str">
        <f>$I$62</f>
        <v>1T13 </v>
      </c>
      <c r="J334" s="123">
        <f>$J$62</f>
        <v>2012</v>
      </c>
      <c r="K334" s="123" t="str">
        <f>$K$62</f>
        <v>4T12 </v>
      </c>
      <c r="L334" s="123" t="str">
        <f>$L$62</f>
        <v>3T12 </v>
      </c>
      <c r="M334" s="123" t="str">
        <f>$M$62</f>
        <v>2T12 </v>
      </c>
      <c r="N334" s="123" t="str">
        <f>$N$62</f>
        <v>1T12 </v>
      </c>
    </row>
    <row r="335" ht="13.5">
      <c r="D335" s="89" t="s">
        <v>178</v>
      </c>
    </row>
    <row r="336" spans="1:14" ht="13.5">
      <c r="A336" s="22" t="s">
        <v>17</v>
      </c>
      <c r="B336" s="139" t="s">
        <v>183</v>
      </c>
      <c r="C336" s="83" t="s">
        <v>177</v>
      </c>
      <c r="D336" s="104" t="s">
        <v>43</v>
      </c>
      <c r="E336" s="117">
        <v>3275375.75226827</v>
      </c>
      <c r="F336" s="117">
        <v>879061.8496804168</v>
      </c>
      <c r="G336" s="117">
        <v>770178.2497558</v>
      </c>
      <c r="H336" s="117">
        <v>847396.0776160995</v>
      </c>
      <c r="I336" s="117">
        <v>778739.5752159538</v>
      </c>
      <c r="J336" s="113">
        <v>3273000</v>
      </c>
      <c r="K336" s="113">
        <v>878000</v>
      </c>
      <c r="L336" s="113">
        <v>769000</v>
      </c>
      <c r="M336" s="113">
        <v>847000</v>
      </c>
      <c r="N336" s="113">
        <v>779000</v>
      </c>
    </row>
    <row r="337" spans="1:14" ht="13.5">
      <c r="A337" s="22" t="s">
        <v>18</v>
      </c>
      <c r="B337" s="139" t="s">
        <v>183</v>
      </c>
      <c r="C337" s="83" t="s">
        <v>177</v>
      </c>
      <c r="D337" s="89" t="s">
        <v>19</v>
      </c>
      <c r="E337" s="122">
        <v>-1739630.815143149</v>
      </c>
      <c r="F337" s="122">
        <v>-474113.5843065131</v>
      </c>
      <c r="G337" s="122">
        <v>-397150.63041508396</v>
      </c>
      <c r="H337" s="122">
        <v>-458295.0293055667</v>
      </c>
      <c r="I337" s="122">
        <v>-410071.57111598545</v>
      </c>
      <c r="J337" s="122">
        <v>-1743000</v>
      </c>
      <c r="K337" s="122">
        <v>-474000</v>
      </c>
      <c r="L337" s="122">
        <v>-399000</v>
      </c>
      <c r="M337" s="122">
        <v>-459000</v>
      </c>
      <c r="N337" s="122">
        <v>-411000</v>
      </c>
    </row>
    <row r="338" spans="1:14" ht="13.5">
      <c r="A338" s="22" t="s">
        <v>20</v>
      </c>
      <c r="B338" s="139" t="s">
        <v>183</v>
      </c>
      <c r="C338" s="83" t="s">
        <v>177</v>
      </c>
      <c r="D338" s="104" t="s">
        <v>46</v>
      </c>
      <c r="E338" s="117">
        <v>1535744.937125121</v>
      </c>
      <c r="F338" s="117">
        <v>404948.2653739037</v>
      </c>
      <c r="G338" s="117">
        <v>373027.61934071605</v>
      </c>
      <c r="H338" s="117">
        <v>389101.0483105328</v>
      </c>
      <c r="I338" s="117">
        <v>368668.0040999683</v>
      </c>
      <c r="J338" s="117">
        <v>1530000</v>
      </c>
      <c r="K338" s="117">
        <v>404000</v>
      </c>
      <c r="L338" s="117">
        <v>370000</v>
      </c>
      <c r="M338" s="117">
        <v>388000</v>
      </c>
      <c r="N338" s="117">
        <v>368000</v>
      </c>
    </row>
    <row r="339" spans="1:14" ht="13.5">
      <c r="A339" s="22" t="s">
        <v>0</v>
      </c>
      <c r="B339" s="139" t="s">
        <v>183</v>
      </c>
      <c r="C339" s="83" t="s">
        <v>177</v>
      </c>
      <c r="D339" s="121" t="s">
        <v>21</v>
      </c>
      <c r="E339" s="122">
        <v>-437183.7519887511</v>
      </c>
      <c r="F339" s="122">
        <v>-170674.3567654829</v>
      </c>
      <c r="G339" s="122">
        <v>-77229.73253680293</v>
      </c>
      <c r="H339" s="122">
        <v>-122880.88861531642</v>
      </c>
      <c r="I339" s="122">
        <v>-66398.77407114893</v>
      </c>
      <c r="J339" s="122">
        <v>-437000</v>
      </c>
      <c r="K339" s="122">
        <v>-171000</v>
      </c>
      <c r="L339" s="122">
        <v>-77000</v>
      </c>
      <c r="M339" s="122">
        <v>-123000</v>
      </c>
      <c r="N339" s="122">
        <v>-66000</v>
      </c>
    </row>
    <row r="340" spans="1:14" ht="13.5">
      <c r="A340" s="22" t="s">
        <v>22</v>
      </c>
      <c r="B340" s="139" t="s">
        <v>183</v>
      </c>
      <c r="C340" s="83" t="s">
        <v>177</v>
      </c>
      <c r="D340" s="104" t="s">
        <v>23</v>
      </c>
      <c r="E340" s="117">
        <v>1098561.18513637</v>
      </c>
      <c r="F340" s="117">
        <v>234273.90860842078</v>
      </c>
      <c r="G340" s="117">
        <v>295797.8868039131</v>
      </c>
      <c r="H340" s="117">
        <v>266220.1596952164</v>
      </c>
      <c r="I340" s="117">
        <v>302269.23002881935</v>
      </c>
      <c r="J340" s="117">
        <v>1093000</v>
      </c>
      <c r="K340" s="117">
        <v>233000</v>
      </c>
      <c r="L340" s="117">
        <v>293000</v>
      </c>
      <c r="M340" s="117">
        <v>265000</v>
      </c>
      <c r="N340" s="117">
        <v>302000</v>
      </c>
    </row>
    <row r="341" spans="1:14" ht="13.5">
      <c r="A341" s="26" t="s">
        <v>27</v>
      </c>
      <c r="B341" s="139" t="s">
        <v>183</v>
      </c>
      <c r="C341" s="83" t="s">
        <v>177</v>
      </c>
      <c r="D341" s="121" t="s">
        <v>47</v>
      </c>
      <c r="E341" s="122">
        <v>18392.82102733082</v>
      </c>
      <c r="F341" s="122">
        <v>3017.883440563943</v>
      </c>
      <c r="G341" s="122">
        <v>4530.0551413366375</v>
      </c>
      <c r="H341" s="122">
        <v>4108.192928238368</v>
      </c>
      <c r="I341" s="122">
        <v>6736.689517191875</v>
      </c>
      <c r="J341" s="122">
        <v>20000</v>
      </c>
      <c r="K341" s="122">
        <v>3000</v>
      </c>
      <c r="L341" s="122">
        <v>6000</v>
      </c>
      <c r="M341" s="122">
        <v>5000</v>
      </c>
      <c r="N341" s="122">
        <v>6000</v>
      </c>
    </row>
    <row r="342" spans="1:14" ht="13.5">
      <c r="A342" s="22" t="s">
        <v>28</v>
      </c>
      <c r="B342" s="139" t="s">
        <v>183</v>
      </c>
      <c r="C342" s="83" t="s">
        <v>177</v>
      </c>
      <c r="D342" s="104" t="s">
        <v>29</v>
      </c>
      <c r="E342" s="117">
        <v>1116954.0061637007</v>
      </c>
      <c r="F342" s="117">
        <v>237291.79204898473</v>
      </c>
      <c r="G342" s="117">
        <v>300327.94194524974</v>
      </c>
      <c r="H342" s="117">
        <v>270328.35262345476</v>
      </c>
      <c r="I342" s="117">
        <v>309005.91954601125</v>
      </c>
      <c r="J342" s="117">
        <v>1113000</v>
      </c>
      <c r="K342" s="117">
        <v>236000</v>
      </c>
      <c r="L342" s="117">
        <v>299000</v>
      </c>
      <c r="M342" s="117">
        <v>270000</v>
      </c>
      <c r="N342" s="117">
        <v>308000</v>
      </c>
    </row>
    <row r="343" spans="2:14" s="9" customFormat="1" ht="6" customHeight="1">
      <c r="B343" s="140"/>
      <c r="C343" s="6"/>
      <c r="D343" s="17"/>
      <c r="E343" s="131"/>
      <c r="F343" s="131"/>
      <c r="G343" s="131"/>
      <c r="H343" s="131"/>
      <c r="I343" s="131"/>
      <c r="J343" s="131"/>
      <c r="K343" s="131"/>
      <c r="L343" s="131"/>
      <c r="M343" s="131"/>
      <c r="N343" s="131"/>
    </row>
    <row r="344" spans="1:14" ht="13.5">
      <c r="A344" s="26"/>
      <c r="B344" s="139"/>
      <c r="C344" s="83" t="s">
        <v>177</v>
      </c>
      <c r="D344" s="121" t="s">
        <v>94</v>
      </c>
      <c r="E344" s="153">
        <f>'FPN '!E31</f>
        <v>7431089.765494713</v>
      </c>
      <c r="F344" s="153">
        <f>'FPN '!F31</f>
        <v>7431089.765494713</v>
      </c>
      <c r="G344" s="114">
        <f>'FPN '!G31</f>
        <v>7502645.637576379</v>
      </c>
      <c r="H344" s="114">
        <f>'FPN '!H31</f>
        <v>7617381.113624712</v>
      </c>
      <c r="I344" s="114">
        <f>'FPN '!I31</f>
        <v>7621659.896029712</v>
      </c>
      <c r="J344" s="114">
        <f>'FPN '!J31</f>
        <v>7431089.765494713</v>
      </c>
      <c r="K344" s="114">
        <f>'FPN '!K31</f>
        <v>7431089.765494713</v>
      </c>
      <c r="L344" s="114">
        <f>'FPN '!L31</f>
        <v>7502645.637576379</v>
      </c>
      <c r="M344" s="114">
        <f>'FPN '!M31</f>
        <v>7617381.113624712</v>
      </c>
      <c r="N344" s="153">
        <f>'FPN '!N31</f>
        <v>7621659.896029712</v>
      </c>
    </row>
    <row r="345" spans="3:4" ht="13.5" customHeight="1">
      <c r="C345" s="6"/>
      <c r="D345" s="7"/>
    </row>
    <row r="346" spans="2:14" s="9" customFormat="1" ht="13.5">
      <c r="B346" s="142"/>
      <c r="D346" s="25" t="s">
        <v>91</v>
      </c>
      <c r="E346" s="123">
        <f>$E$62</f>
        <v>2013</v>
      </c>
      <c r="F346" s="123" t="str">
        <f>$F$62</f>
        <v>4T13 </v>
      </c>
      <c r="G346" s="123" t="str">
        <f>$G$62</f>
        <v>3T13 </v>
      </c>
      <c r="H346" s="123" t="str">
        <f>$H$62</f>
        <v>2T13 </v>
      </c>
      <c r="I346" s="123" t="str">
        <f>$I$62</f>
        <v>1T13 </v>
      </c>
      <c r="J346" s="123">
        <f>$J$62</f>
        <v>2012</v>
      </c>
      <c r="K346" s="123" t="str">
        <f>$K$62</f>
        <v>4T12 </v>
      </c>
      <c r="L346" s="123" t="str">
        <f>$L$62</f>
        <v>3T12 </v>
      </c>
      <c r="M346" s="123" t="str">
        <f>$M$62</f>
        <v>2T12 </v>
      </c>
      <c r="N346" s="123" t="str">
        <f>$N$62</f>
        <v>1T12 </v>
      </c>
    </row>
    <row r="347" ht="13.5">
      <c r="D347" s="104" t="s">
        <v>226</v>
      </c>
    </row>
    <row r="348" spans="1:14" ht="13.5">
      <c r="A348" s="22" t="s">
        <v>17</v>
      </c>
      <c r="B348" s="139" t="s">
        <v>88</v>
      </c>
      <c r="C348" s="90" t="s">
        <v>6</v>
      </c>
      <c r="D348" s="104" t="s">
        <v>43</v>
      </c>
      <c r="E348" s="117">
        <v>321354.10770964064</v>
      </c>
      <c r="F348" s="117">
        <v>94279.28864001832</v>
      </c>
      <c r="G348" s="117">
        <v>-120370.48176678509</v>
      </c>
      <c r="H348" s="117">
        <v>207704.2265653551</v>
      </c>
      <c r="I348" s="117">
        <v>139741.0742710526</v>
      </c>
      <c r="J348" s="113">
        <v>-255000</v>
      </c>
      <c r="K348" s="113">
        <v>8000</v>
      </c>
      <c r="L348" s="113">
        <v>-239000</v>
      </c>
      <c r="M348" s="113">
        <v>39000</v>
      </c>
      <c r="N348" s="113">
        <v>-63000</v>
      </c>
    </row>
    <row r="349" spans="1:14" ht="13.5">
      <c r="A349" s="84" t="s">
        <v>18</v>
      </c>
      <c r="B349" s="145" t="s">
        <v>88</v>
      </c>
      <c r="C349" s="90" t="s">
        <v>6</v>
      </c>
      <c r="D349" s="89" t="s">
        <v>19</v>
      </c>
      <c r="E349" s="122">
        <v>-1287780.1147503399</v>
      </c>
      <c r="F349" s="122">
        <v>-448318.60999241984</v>
      </c>
      <c r="G349" s="122">
        <v>-314603.03847023414</v>
      </c>
      <c r="H349" s="122">
        <v>-213856.73599572567</v>
      </c>
      <c r="I349" s="122">
        <v>-311001.73029196047</v>
      </c>
      <c r="J349" s="122">
        <v>-1128000</v>
      </c>
      <c r="K349" s="122">
        <v>-404000</v>
      </c>
      <c r="L349" s="122">
        <v>-279000</v>
      </c>
      <c r="M349" s="122">
        <v>-172000</v>
      </c>
      <c r="N349" s="122">
        <v>-273000</v>
      </c>
    </row>
    <row r="350" spans="1:14" s="18" customFormat="1" ht="13.5">
      <c r="A350" s="84" t="s">
        <v>18</v>
      </c>
      <c r="B350" s="145" t="s">
        <v>89</v>
      </c>
      <c r="C350" s="90" t="s">
        <v>6</v>
      </c>
      <c r="D350" s="87" t="s">
        <v>203</v>
      </c>
      <c r="E350" s="120">
        <v>-660618.8074580837</v>
      </c>
      <c r="F350" s="120">
        <v>-287107.4761760761</v>
      </c>
      <c r="G350" s="120">
        <v>-144089.9174239863</v>
      </c>
      <c r="H350" s="120">
        <v>-74080.03814142485</v>
      </c>
      <c r="I350" s="120">
        <v>-155341.3757165965</v>
      </c>
      <c r="J350" s="120">
        <v>-661000</v>
      </c>
      <c r="K350" s="120">
        <v>-287000</v>
      </c>
      <c r="L350" s="120">
        <v>-145000</v>
      </c>
      <c r="M350" s="132">
        <v>-74000</v>
      </c>
      <c r="N350" s="120">
        <v>-155000</v>
      </c>
    </row>
    <row r="351" spans="1:14" ht="13.5">
      <c r="A351" s="84" t="s">
        <v>20</v>
      </c>
      <c r="B351" s="145" t="s">
        <v>88</v>
      </c>
      <c r="C351" s="90" t="s">
        <v>6</v>
      </c>
      <c r="D351" s="104" t="s">
        <v>46</v>
      </c>
      <c r="E351" s="117">
        <v>-966426.0070406992</v>
      </c>
      <c r="F351" s="117">
        <v>-354039.3213524015</v>
      </c>
      <c r="G351" s="117">
        <v>-434973.5202370192</v>
      </c>
      <c r="H351" s="117">
        <v>-6152.509430370585</v>
      </c>
      <c r="I351" s="117">
        <v>-171260.65602090786</v>
      </c>
      <c r="J351" s="117">
        <v>-1383000</v>
      </c>
      <c r="K351" s="117">
        <v>-396000</v>
      </c>
      <c r="L351" s="117">
        <v>-518000</v>
      </c>
      <c r="M351" s="117">
        <v>-133000</v>
      </c>
      <c r="N351" s="117">
        <v>-336000</v>
      </c>
    </row>
    <row r="352" spans="1:14" ht="13.5">
      <c r="A352" s="84" t="s">
        <v>0</v>
      </c>
      <c r="B352" s="145" t="s">
        <v>88</v>
      </c>
      <c r="C352" s="91" t="s">
        <v>6</v>
      </c>
      <c r="D352" s="177" t="s">
        <v>21</v>
      </c>
      <c r="E352" s="122">
        <v>-17039.257274797237</v>
      </c>
      <c r="F352" s="122">
        <v>3409.4918098801745</v>
      </c>
      <c r="G352" s="122">
        <v>-12826.986455036591</v>
      </c>
      <c r="H352" s="122">
        <v>1790.7517759533303</v>
      </c>
      <c r="I352" s="122">
        <v>-9412.514405594167</v>
      </c>
      <c r="J352" s="122">
        <v>-755000</v>
      </c>
      <c r="K352" s="122">
        <v>-783000</v>
      </c>
      <c r="L352" s="122">
        <v>6000</v>
      </c>
      <c r="M352" s="122">
        <v>18000</v>
      </c>
      <c r="N352" s="122">
        <v>4000</v>
      </c>
    </row>
    <row r="353" spans="1:14" ht="27">
      <c r="A353" s="22" t="s">
        <v>223</v>
      </c>
      <c r="B353" s="145" t="s">
        <v>88</v>
      </c>
      <c r="C353" s="91" t="s">
        <v>6</v>
      </c>
      <c r="D353" s="183" t="str">
        <f>'Histo-Groupe'!$A$8</f>
        <v>Provision relative à des paiements en dollar US concernant des pays soumis aux sanctions américaines</v>
      </c>
      <c r="E353" s="122">
        <v>-798000</v>
      </c>
      <c r="F353" s="122">
        <v>-798000</v>
      </c>
      <c r="G353" s="122" t="s">
        <v>192</v>
      </c>
      <c r="H353" s="122" t="s">
        <v>192</v>
      </c>
      <c r="I353" s="122" t="s">
        <v>192</v>
      </c>
      <c r="J353" s="122" t="s">
        <v>192</v>
      </c>
      <c r="K353" s="122" t="s">
        <v>192</v>
      </c>
      <c r="L353" s="122" t="s">
        <v>192</v>
      </c>
      <c r="M353" s="122" t="s">
        <v>192</v>
      </c>
      <c r="N353" s="122" t="s">
        <v>192</v>
      </c>
    </row>
    <row r="354" spans="1:14" ht="13.5">
      <c r="A354" s="84" t="s">
        <v>22</v>
      </c>
      <c r="B354" s="145" t="s">
        <v>88</v>
      </c>
      <c r="C354" s="90" t="s">
        <v>6</v>
      </c>
      <c r="D354" s="104" t="s">
        <v>23</v>
      </c>
      <c r="E354" s="117">
        <v>-1781465.2643154964</v>
      </c>
      <c r="F354" s="117">
        <v>-1148629.8295425214</v>
      </c>
      <c r="G354" s="117">
        <v>-447800.50669205585</v>
      </c>
      <c r="H354" s="117">
        <v>-4361.757654417254</v>
      </c>
      <c r="I354" s="117">
        <v>-180673.17042650204</v>
      </c>
      <c r="J354" s="117">
        <v>-2138000</v>
      </c>
      <c r="K354" s="117">
        <v>-1179000</v>
      </c>
      <c r="L354" s="117">
        <v>-512000</v>
      </c>
      <c r="M354" s="117">
        <v>-115000</v>
      </c>
      <c r="N354" s="117">
        <v>-332000</v>
      </c>
    </row>
    <row r="355" spans="1:14" ht="13.5">
      <c r="A355" s="85" t="s">
        <v>24</v>
      </c>
      <c r="B355" s="145" t="s">
        <v>88</v>
      </c>
      <c r="C355" s="92" t="s">
        <v>6</v>
      </c>
      <c r="D355" s="121" t="s">
        <v>81</v>
      </c>
      <c r="E355" s="122">
        <v>-15049.396856646315</v>
      </c>
      <c r="F355" s="122">
        <v>25881.617500975313</v>
      </c>
      <c r="G355" s="122">
        <v>36407.67321964549</v>
      </c>
      <c r="H355" s="122">
        <v>-2371.205281370858</v>
      </c>
      <c r="I355" s="122">
        <v>-74967.48229589628</v>
      </c>
      <c r="J355" s="122">
        <v>-29000</v>
      </c>
      <c r="K355" s="122">
        <v>25000</v>
      </c>
      <c r="L355" s="122">
        <v>33000</v>
      </c>
      <c r="M355" s="122">
        <v>-22000</v>
      </c>
      <c r="N355" s="122">
        <v>-65000</v>
      </c>
    </row>
    <row r="356" spans="1:14" ht="13.5">
      <c r="A356" s="85" t="s">
        <v>25</v>
      </c>
      <c r="B356" s="145" t="s">
        <v>88</v>
      </c>
      <c r="C356" s="90" t="s">
        <v>6</v>
      </c>
      <c r="D356" s="89" t="s">
        <v>26</v>
      </c>
      <c r="E356" s="122">
        <v>-80638.79272324644</v>
      </c>
      <c r="F356" s="122">
        <v>-91409.19108590417</v>
      </c>
      <c r="G356" s="122">
        <v>8902.098459543668</v>
      </c>
      <c r="H356" s="122">
        <v>-9778.54293755754</v>
      </c>
      <c r="I356" s="122">
        <v>11646.84284067157</v>
      </c>
      <c r="J356" s="122">
        <v>-80000</v>
      </c>
      <c r="K356" s="122">
        <v>-93000</v>
      </c>
      <c r="L356" s="122">
        <v>10000</v>
      </c>
      <c r="M356" s="122">
        <v>-6000</v>
      </c>
      <c r="N356" s="122">
        <v>9000</v>
      </c>
    </row>
    <row r="357" spans="1:14" ht="13.5">
      <c r="A357" s="84" t="s">
        <v>28</v>
      </c>
      <c r="B357" s="145" t="s">
        <v>88</v>
      </c>
      <c r="C357" s="90" t="s">
        <v>6</v>
      </c>
      <c r="D357" s="104" t="s">
        <v>29</v>
      </c>
      <c r="E357" s="117">
        <v>-1877153.453895389</v>
      </c>
      <c r="F357" s="117">
        <v>-1214157.4031274503</v>
      </c>
      <c r="G357" s="117">
        <v>-402490.7350128667</v>
      </c>
      <c r="H357" s="117">
        <v>-16511.505873345654</v>
      </c>
      <c r="I357" s="117">
        <v>-243993.80988172675</v>
      </c>
      <c r="J357" s="117">
        <v>-2247000</v>
      </c>
      <c r="K357" s="117">
        <v>-1247000</v>
      </c>
      <c r="L357" s="117">
        <v>-469000</v>
      </c>
      <c r="M357" s="117">
        <v>-143000</v>
      </c>
      <c r="N357" s="117">
        <v>-388000</v>
      </c>
    </row>
    <row r="361" spans="2:21" s="10" customFormat="1" ht="9">
      <c r="B361" s="179"/>
      <c r="D361" s="181" t="s">
        <v>201</v>
      </c>
      <c r="E361" s="180">
        <f aca="true" t="shared" si="9" ref="E361:N361">E354-E351-E352-E353</f>
        <v>0</v>
      </c>
      <c r="F361" s="180">
        <f t="shared" si="9"/>
        <v>0</v>
      </c>
      <c r="G361" s="180">
        <f t="shared" si="9"/>
        <v>-2.7284841053187847E-11</v>
      </c>
      <c r="H361" s="180">
        <f t="shared" si="9"/>
        <v>0</v>
      </c>
      <c r="I361" s="180">
        <f t="shared" si="9"/>
        <v>-1.0913936421275139E-11</v>
      </c>
      <c r="J361" s="180">
        <f t="shared" si="9"/>
        <v>0</v>
      </c>
      <c r="K361" s="180">
        <f t="shared" si="9"/>
        <v>0</v>
      </c>
      <c r="L361" s="180">
        <f t="shared" si="9"/>
        <v>0</v>
      </c>
      <c r="M361" s="180">
        <f t="shared" si="9"/>
        <v>0</v>
      </c>
      <c r="N361" s="180">
        <f t="shared" si="9"/>
        <v>0</v>
      </c>
      <c r="O361" s="176"/>
      <c r="P361" s="176"/>
      <c r="Q361" s="176"/>
      <c r="R361" s="176"/>
      <c r="S361" s="176"/>
      <c r="T361" s="176"/>
      <c r="U361" s="176"/>
    </row>
  </sheetData>
  <sheetProtection/>
  <printOptions horizontalCentered="1"/>
  <pageMargins left="0.1968503937007874" right="0.1968503937007874" top="0.984251968503937" bottom="0.984251968503937" header="0.5118110236220472" footer="0.5118110236220472"/>
  <pageSetup fitToHeight="15" fitToWidth="1" horizontalDpi="600" verticalDpi="600" orientation="portrait" paperSize="9" scale="85" r:id="rId1"/>
  <headerFooter alignWithMargins="0">
    <oddHeader>&amp;C&amp;"Arial,Gras"&amp;A</oddHeader>
  </headerFooter>
  <rowBreaks count="2" manualBreakCount="2">
    <brk id="105" min="2" max="13" man="1"/>
    <brk id="256" min="2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BNP Paribas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orhan</dc:creator>
  <cp:keywords/>
  <dc:description/>
  <cp:lastModifiedBy>827119</cp:lastModifiedBy>
  <cp:lastPrinted>2014-03-14T13:32:15Z</cp:lastPrinted>
  <dcterms:created xsi:type="dcterms:W3CDTF">2007-11-14T11:28:02Z</dcterms:created>
  <dcterms:modified xsi:type="dcterms:W3CDTF">2014-03-14T16:46:15Z</dcterms:modified>
  <cp:category/>
  <cp:version/>
  <cp:contentType/>
  <cp:contentStatus/>
</cp:coreProperties>
</file>